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hita Adhyayana 2" sheetId="1" r:id="rId4"/>
    <sheet state="visible" name="Swasthavritta" sheetId="2" r:id="rId5"/>
    <sheet state="visible" name="Roga Nidana" sheetId="3" r:id="rId6"/>
    <sheet state="visible" name="Dravya Guna" sheetId="4" r:id="rId7"/>
    <sheet state="visible" name="Agada Tantra" sheetId="5" r:id="rId8"/>
    <sheet state="visible" name="Sheet2" sheetId="6" r:id="rId9"/>
    <sheet state="visible" name="Sheet3" sheetId="7" r:id="rId10"/>
    <sheet state="visible" name="Rasa Bhaishajya" sheetId="8" r:id="rId11"/>
  </sheets>
  <definedNames/>
  <calcPr/>
  <extLst>
    <ext uri="GoogleSheetsCustomDataVersion2">
      <go:sheetsCustomData xmlns:go="http://customooxmlschemas.google.com/" r:id="rId12" roundtripDataChecksum="zhYO7XJVRcLvVv0X7yLXWoqjVdd7Ohxh1IqgxURsXug="/>
    </ext>
  </extLst>
</workbook>
</file>

<file path=xl/sharedStrings.xml><?xml version="1.0" encoding="utf-8"?>
<sst xmlns="http://schemas.openxmlformats.org/spreadsheetml/2006/main" count="791" uniqueCount="94">
  <si>
    <t>AYURVEDA COLLEGE COIMBATORE</t>
  </si>
  <si>
    <t>2nd  BAMS  ATTENDANCE 2025</t>
  </si>
  <si>
    <t>S.NO</t>
  </si>
  <si>
    <t>NAME</t>
  </si>
  <si>
    <t>Theory LH</t>
  </si>
  <si>
    <t>Theory NLH</t>
  </si>
  <si>
    <t xml:space="preserve">CUMULATIVE Theory L H </t>
  </si>
  <si>
    <t>CUMULATIVE THEORY NLH</t>
  </si>
  <si>
    <t>Cumulative Total</t>
  </si>
  <si>
    <t>Percentage</t>
  </si>
  <si>
    <t>TOTAL NO OF CLASSES</t>
  </si>
  <si>
    <t xml:space="preserve">AAYSHA SULTHANA K  </t>
  </si>
  <si>
    <t xml:space="preserve">ABINAYA P </t>
  </si>
  <si>
    <t xml:space="preserve">ABISHEKAA D S </t>
  </si>
  <si>
    <t xml:space="preserve">ACHU A S </t>
  </si>
  <si>
    <t xml:space="preserve">ADHWAITH BABU </t>
  </si>
  <si>
    <t xml:space="preserve">AKHILA M </t>
  </si>
  <si>
    <t xml:space="preserve">ANUSIYA S </t>
  </si>
  <si>
    <t xml:space="preserve">BHOSALE SAKSHI MANGESH </t>
  </si>
  <si>
    <t xml:space="preserve">JAYASHREE S </t>
  </si>
  <si>
    <t xml:space="preserve">JOTHEESWARI R M </t>
  </si>
  <si>
    <t xml:space="preserve">KIRUBA S </t>
  </si>
  <si>
    <t xml:space="preserve">LAKSHMIPRIYA V </t>
  </si>
  <si>
    <t xml:space="preserve">MANE DESHMUKH VEDIKA JITENDRA </t>
  </si>
  <si>
    <t>METHA B</t>
  </si>
  <si>
    <t xml:space="preserve"> MOHAMED HARISH J </t>
  </si>
  <si>
    <t xml:space="preserve">NANDHINI P </t>
  </si>
  <si>
    <t xml:space="preserve">NANDITHA SRI G B </t>
  </si>
  <si>
    <t xml:space="preserve">PRADEEP P </t>
  </si>
  <si>
    <t xml:space="preserve">PRASHANTH G </t>
  </si>
  <si>
    <t xml:space="preserve">PRUNDHAA B </t>
  </si>
  <si>
    <t xml:space="preserve">RAMANAAHARAN G </t>
  </si>
  <si>
    <t xml:space="preserve">RAMATHEERTHAR T </t>
  </si>
  <si>
    <t xml:space="preserve">RIDAH ZAHRAH R </t>
  </si>
  <si>
    <t xml:space="preserve">SAHANA M K </t>
  </si>
  <si>
    <t xml:space="preserve">SALAIINDIRA M S </t>
  </si>
  <si>
    <t xml:space="preserve">SANDHIYA A </t>
  </si>
  <si>
    <t xml:space="preserve">SAPKAL PRERNA PRAKASH </t>
  </si>
  <si>
    <t xml:space="preserve">SASIPRABHA I M </t>
  </si>
  <si>
    <t xml:space="preserve">SHAMBHURAJE TANAJI GHORPADE </t>
  </si>
  <si>
    <t xml:space="preserve">SHINDE ANJALI GANPAT </t>
  </si>
  <si>
    <t xml:space="preserve">SHWETHA T </t>
  </si>
  <si>
    <t xml:space="preserve">SREEVASUDHA M </t>
  </si>
  <si>
    <t xml:space="preserve">SRI KESHAV ANIRUDTH N </t>
  </si>
  <si>
    <t xml:space="preserve">VAISHNAVI S </t>
  </si>
  <si>
    <t>VARSHINI R</t>
  </si>
  <si>
    <t xml:space="preserve">VIVIN V VIPAASH </t>
  </si>
  <si>
    <t xml:space="preserve">YADAV NIHARIKA KAMALASHANKAR </t>
  </si>
  <si>
    <t xml:space="preserve">YAZHINI M </t>
  </si>
  <si>
    <t>YUVANSANKAR P G</t>
  </si>
  <si>
    <t>THEORY -LH</t>
  </si>
  <si>
    <t>THEORY -NLH</t>
  </si>
  <si>
    <t>CUMULATIVE THEORY</t>
  </si>
  <si>
    <t>PRACTICAL</t>
  </si>
  <si>
    <t>THEORY PERCENT</t>
  </si>
  <si>
    <t>PRACTICAL PERCENT</t>
  </si>
  <si>
    <t>CUMULATIVE  PRACTICAL</t>
  </si>
  <si>
    <t>CUMULATIVE PRACTICAL</t>
  </si>
  <si>
    <t>A -6, B -6</t>
  </si>
  <si>
    <t>A -8, B - 9</t>
  </si>
  <si>
    <t>A -14, B -15</t>
  </si>
  <si>
    <t>A -11, B - 11</t>
  </si>
  <si>
    <t>A -25, B -26</t>
  </si>
  <si>
    <t>A -8, B - 8</t>
  </si>
  <si>
    <t>A -33, B -34</t>
  </si>
  <si>
    <t>A -10, B - 10</t>
  </si>
  <si>
    <t>A -43, B -44</t>
  </si>
  <si>
    <t>A-6, B-6</t>
  </si>
  <si>
    <t>A-49, B- 50</t>
  </si>
  <si>
    <t>A-57, B-58</t>
  </si>
  <si>
    <t>A-63, B-64</t>
  </si>
  <si>
    <t>A-71, B-72</t>
  </si>
  <si>
    <t>A-79, B-80</t>
  </si>
  <si>
    <t>A=87,B=88</t>
  </si>
  <si>
    <t>A=95,B=96</t>
  </si>
  <si>
    <t xml:space="preserve"> TILL 22ND APRIL</t>
  </si>
  <si>
    <t xml:space="preserve"> </t>
  </si>
  <si>
    <t>a=10 b=14</t>
  </si>
  <si>
    <t>16/20</t>
  </si>
  <si>
    <t>23/27</t>
  </si>
  <si>
    <t>31/35</t>
  </si>
  <si>
    <t>36/40</t>
  </si>
  <si>
    <t>44/48</t>
  </si>
  <si>
    <t>52/56</t>
  </si>
  <si>
    <t>64/68</t>
  </si>
  <si>
    <t>72/76</t>
  </si>
  <si>
    <t>88/92</t>
  </si>
  <si>
    <t>101/105</t>
  </si>
  <si>
    <t>114/118</t>
  </si>
  <si>
    <t>Febraury 2026</t>
  </si>
  <si>
    <t>A=18, B=15</t>
  </si>
  <si>
    <t>33/30</t>
  </si>
  <si>
    <t>48/45</t>
  </si>
  <si>
    <t>57/54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</si>
</sst>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 yyyy"/>
    <numFmt numFmtId="165" formatCode="m/d/yyyy"/>
    <numFmt numFmtId="166" formatCode="mmmmyyyy"/>
    <numFmt numFmtId="167" formatCode="mmmm-yyyy"/>
  </numFmts>
  <fonts count="19">
    <font>
      <sz val="10.0"/>
      <color rgb="FF000000"/>
      <name val="Arial"/>
      <scheme val="minor"/>
    </font>
    <font>
      <sz val="11.0"/>
      <color theme="1"/>
      <name val="Times New Roman"/>
    </font>
    <font/>
    <font>
      <color theme="1"/>
      <name val="Arial"/>
      <scheme val="minor"/>
    </font>
    <font>
      <b/>
      <u/>
      <sz val="11.0"/>
      <color rgb="FF1155CC"/>
      <name val="Times New Roman"/>
    </font>
    <font>
      <b/>
      <sz val="11.0"/>
      <color theme="1"/>
      <name val="Times New Roman"/>
    </font>
    <font>
      <b/>
      <color theme="1"/>
      <name val="Arial"/>
    </font>
    <font>
      <color theme="1"/>
      <name val="Arial"/>
    </font>
    <font>
      <b/>
      <sz val="11.0"/>
      <color rgb="FF00B0F0"/>
      <name val="Times New Roman"/>
    </font>
    <font>
      <b/>
      <sz val="11.0"/>
      <color rgb="FFFF0000"/>
      <name val="Times New Roman"/>
    </font>
    <font>
      <b/>
      <color theme="1"/>
      <name val="Arial"/>
      <scheme val="minor"/>
    </font>
    <font>
      <sz val="12.0"/>
      <color theme="1"/>
      <name val="Arial"/>
    </font>
    <font>
      <b/>
      <color rgb="FF000000"/>
      <name val="Arial"/>
    </font>
    <font>
      <b/>
      <color rgb="FFFF0000"/>
      <name val="Arial"/>
    </font>
    <font>
      <b/>
      <sz val="11.0"/>
      <color rgb="FFFF0000"/>
      <name val="&quot;Times New Roman&quot;"/>
    </font>
    <font>
      <color rgb="FF000000"/>
      <name val="Arial"/>
    </font>
    <font>
      <b/>
      <u/>
      <sz val="11.0"/>
      <color rgb="FF0000FF"/>
      <name val="Times New Roman"/>
    </font>
    <font>
      <b/>
      <u/>
      <sz val="11.0"/>
      <color rgb="FF1155CC"/>
      <name val="Times New Roman"/>
    </font>
    <font>
      <sz val="13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2" fillId="0" fontId="2" numFmtId="0" xfId="0" applyBorder="1" applyFont="1"/>
    <xf borderId="0" fillId="0" fontId="3" numFmtId="0" xfId="0" applyAlignment="1" applyFont="1">
      <alignment horizontal="center"/>
    </xf>
    <xf borderId="3" fillId="0" fontId="1" numFmtId="0" xfId="0" applyAlignment="1" applyBorder="1" applyFont="1">
      <alignment horizontal="center" vertical="bottom"/>
    </xf>
    <xf borderId="4" fillId="0" fontId="2" numFmtId="0" xfId="0" applyBorder="1" applyFont="1"/>
    <xf borderId="5" fillId="2" fontId="4" numFmtId="0" xfId="0" applyAlignment="1" applyBorder="1" applyFill="1" applyFont="1">
      <alignment horizontal="center" vertical="bottom"/>
    </xf>
    <xf borderId="5" fillId="2" fontId="5" numFmtId="0" xfId="0" applyAlignment="1" applyBorder="1" applyFont="1">
      <alignment horizontal="center" vertical="bottom"/>
    </xf>
    <xf borderId="1" fillId="0" fontId="6" numFmtId="164" xfId="0" applyAlignment="1" applyBorder="1" applyFont="1" applyNumberFormat="1">
      <alignment horizontal="center" vertical="bottom"/>
    </xf>
    <xf borderId="6" fillId="0" fontId="2" numFmtId="0" xfId="0" applyBorder="1" applyFont="1"/>
    <xf borderId="1" fillId="0" fontId="6" numFmtId="164" xfId="0" applyAlignment="1" applyBorder="1" applyFont="1" applyNumberFormat="1">
      <alignment horizontal="center" readingOrder="0" vertical="bottom"/>
    </xf>
    <xf borderId="7" fillId="0" fontId="7" numFmtId="0" xfId="0" applyAlignment="1" applyBorder="1" applyFont="1">
      <alignment vertical="bottom"/>
    </xf>
    <xf borderId="8" fillId="0" fontId="7" numFmtId="0" xfId="0" applyAlignment="1" applyBorder="1" applyFont="1">
      <alignment vertical="bottom"/>
    </xf>
    <xf borderId="5" fillId="0" fontId="7" numFmtId="0" xfId="0" applyAlignment="1" applyBorder="1" applyFont="1">
      <alignment vertical="bottom"/>
    </xf>
    <xf borderId="5" fillId="0" fontId="7" numFmtId="0" xfId="0" applyAlignment="1" applyBorder="1" applyFont="1">
      <alignment shrinkToFit="0" vertical="bottom" wrapText="1"/>
    </xf>
    <xf borderId="5" fillId="0" fontId="7" numFmtId="0" xfId="0" applyAlignment="1" applyBorder="1" applyFont="1">
      <alignment horizontal="center" vertical="bottom"/>
    </xf>
    <xf borderId="5" fillId="0" fontId="7" numFmtId="0" xfId="0" applyAlignment="1" applyBorder="1" applyFont="1">
      <alignment horizontal="center" shrinkToFit="0" vertical="bottom" wrapText="1"/>
    </xf>
    <xf borderId="5" fillId="0" fontId="6" numFmtId="0" xfId="0" applyAlignment="1" applyBorder="1" applyFont="1">
      <alignment horizontal="center" vertical="bottom"/>
    </xf>
    <xf borderId="9" fillId="0" fontId="8" numFmtId="0" xfId="0" applyAlignment="1" applyBorder="1" applyFont="1">
      <alignment horizontal="center" vertical="bottom"/>
    </xf>
    <xf borderId="5" fillId="0" fontId="7" numFmtId="0" xfId="0" applyBorder="1" applyFont="1"/>
    <xf borderId="5" fillId="0" fontId="9" numFmtId="0" xfId="0" applyAlignment="1" applyBorder="1" applyFont="1">
      <alignment horizontal="center" shrinkToFit="0" vertical="bottom" wrapText="1"/>
    </xf>
    <xf borderId="5" fillId="0" fontId="7" numFmtId="0" xfId="0" applyAlignment="1" applyBorder="1" applyFont="1">
      <alignment readingOrder="0"/>
    </xf>
    <xf borderId="5" fillId="0" fontId="3" numFmtId="0" xfId="0" applyAlignment="1" applyBorder="1" applyFont="1">
      <alignment horizontal="center" readingOrder="0"/>
    </xf>
    <xf borderId="5" fillId="0" fontId="3" numFmtId="0" xfId="0" applyAlignment="1" applyBorder="1" applyFont="1">
      <alignment horizontal="center"/>
    </xf>
    <xf borderId="5" fillId="0" fontId="10" numFmtId="0" xfId="0" applyAlignment="1" applyBorder="1" applyFont="1">
      <alignment horizontal="center"/>
    </xf>
    <xf borderId="5" fillId="0" fontId="10" numFmtId="0" xfId="0" applyAlignment="1" applyBorder="1" applyFont="1">
      <alignment horizontal="center" readingOrder="0"/>
    </xf>
    <xf borderId="0" fillId="0" fontId="10" numFmtId="0" xfId="0" applyAlignment="1" applyFont="1">
      <alignment horizontal="center" readingOrder="0"/>
    </xf>
    <xf borderId="0" fillId="0" fontId="10" numFmtId="0" xfId="0" applyAlignment="1" applyFont="1">
      <alignment horizontal="center"/>
    </xf>
    <xf borderId="5" fillId="0" fontId="10" numFmtId="4" xfId="0" applyAlignment="1" applyBorder="1" applyFont="1" applyNumberFormat="1">
      <alignment horizontal="center"/>
    </xf>
    <xf borderId="5" fillId="0" fontId="11" numFmtId="0" xfId="0" applyAlignment="1" applyBorder="1" applyFont="1">
      <alignment horizontal="center" shrinkToFit="0" wrapText="1"/>
    </xf>
    <xf borderId="5" fillId="2" fontId="11" numFmtId="0" xfId="0" applyAlignment="1" applyBorder="1" applyFont="1">
      <alignment horizontal="center" shrinkToFit="0" wrapText="1"/>
    </xf>
    <xf borderId="5" fillId="0" fontId="3" numFmtId="4" xfId="0" applyAlignment="1" applyBorder="1" applyFont="1" applyNumberFormat="1">
      <alignment horizontal="center" readingOrder="0"/>
    </xf>
    <xf borderId="5" fillId="0" fontId="3" numFmtId="4" xfId="0" applyAlignment="1" applyBorder="1" applyFont="1" applyNumberFormat="1">
      <alignment horizontal="center"/>
    </xf>
    <xf borderId="0" fillId="0" fontId="10" numFmtId="4" xfId="0" applyAlignment="1" applyFont="1" applyNumberFormat="1">
      <alignment horizontal="center"/>
    </xf>
    <xf borderId="5" fillId="3" fontId="9" numFmtId="0" xfId="0" applyAlignment="1" applyBorder="1" applyFill="1" applyFont="1">
      <alignment horizontal="center" shrinkToFit="0" vertical="bottom" wrapText="1"/>
    </xf>
    <xf borderId="5" fillId="3" fontId="10" numFmtId="0" xfId="0" applyAlignment="1" applyBorder="1" applyFont="1">
      <alignment horizontal="center"/>
    </xf>
    <xf borderId="5" fillId="3" fontId="10" numFmtId="4" xfId="0" applyAlignment="1" applyBorder="1" applyFont="1" applyNumberFormat="1">
      <alignment horizontal="center"/>
    </xf>
    <xf borderId="5" fillId="3" fontId="3" numFmtId="4" xfId="0" applyAlignment="1" applyBorder="1" applyFont="1" applyNumberFormat="1">
      <alignment horizontal="center" readingOrder="0"/>
    </xf>
    <xf borderId="5" fillId="0" fontId="3" numFmtId="0" xfId="0" applyAlignment="1" applyBorder="1" applyFont="1">
      <alignment readingOrder="0"/>
    </xf>
    <xf borderId="0" fillId="0" fontId="7" numFmtId="0" xfId="0" applyFont="1"/>
    <xf borderId="0" fillId="0" fontId="3" numFmtId="0" xfId="0" applyAlignment="1" applyFont="1">
      <alignment readingOrder="0"/>
    </xf>
    <xf borderId="5" fillId="0" fontId="7" numFmtId="0" xfId="0" applyAlignment="1" applyBorder="1" applyFont="1">
      <alignment horizontal="center"/>
    </xf>
    <xf borderId="0" fillId="0" fontId="7" numFmtId="0" xfId="0" applyAlignment="1" applyFont="1">
      <alignment vertical="bottom"/>
    </xf>
    <xf borderId="1" fillId="0" fontId="12" numFmtId="164" xfId="0" applyAlignment="1" applyBorder="1" applyFont="1" applyNumberFormat="1">
      <alignment horizontal="center" readingOrder="0" shrinkToFit="0" vertical="bottom" wrapText="0"/>
    </xf>
    <xf borderId="5" fillId="2" fontId="13" numFmtId="0" xfId="0" applyAlignment="1" applyBorder="1" applyFont="1">
      <alignment shrinkToFit="0" vertical="bottom" wrapText="1"/>
    </xf>
    <xf borderId="5" fillId="2" fontId="13" numFmtId="0" xfId="0" applyAlignment="1" applyBorder="1" applyFont="1">
      <alignment horizontal="center" shrinkToFit="0" vertical="bottom" wrapText="1"/>
    </xf>
    <xf borderId="5" fillId="2" fontId="13" numFmtId="0" xfId="0" applyAlignment="1" applyBorder="1" applyFont="1">
      <alignment readingOrder="0" shrinkToFit="0" vertical="bottom" wrapText="1"/>
    </xf>
    <xf borderId="5" fillId="2" fontId="13" numFmtId="0" xfId="0" applyAlignment="1" applyBorder="1" applyFont="1">
      <alignment horizontal="center" readingOrder="0" shrinkToFit="0" vertical="bottom" wrapText="1"/>
    </xf>
    <xf borderId="5" fillId="0" fontId="14" numFmtId="0" xfId="0" applyAlignment="1" applyBorder="1" applyFont="1">
      <alignment horizontal="center" readingOrder="0" shrinkToFit="0" vertical="bottom" wrapText="1"/>
    </xf>
    <xf borderId="5" fillId="2" fontId="13" numFmtId="0" xfId="0" applyAlignment="1" applyBorder="1" applyFont="1">
      <alignment shrinkToFit="0" vertical="bottom" wrapText="1"/>
    </xf>
    <xf borderId="5" fillId="2" fontId="13" numFmtId="0" xfId="0" applyAlignment="1" applyBorder="1" applyFont="1">
      <alignment horizontal="center" shrinkToFit="0" vertical="bottom" wrapText="1"/>
    </xf>
    <xf borderId="5" fillId="0" fontId="9" numFmtId="0" xfId="0" applyAlignment="1" applyBorder="1" applyFont="1">
      <alignment horizontal="center" shrinkToFit="0" vertical="bottom" wrapText="1"/>
    </xf>
    <xf borderId="5" fillId="0" fontId="8" numFmtId="0" xfId="0" applyAlignment="1" applyBorder="1" applyFont="1">
      <alignment horizontal="center" vertical="bottom"/>
    </xf>
    <xf borderId="5" fillId="0" fontId="14" numFmtId="0" xfId="0" applyAlignment="1" applyBorder="1" applyFont="1">
      <alignment horizontal="center" readingOrder="0" vertical="bottom"/>
    </xf>
    <xf borderId="5" fillId="0" fontId="15" numFmtId="0" xfId="0" applyAlignment="1" applyBorder="1" applyFont="1">
      <alignment horizontal="right" readingOrder="0" shrinkToFit="0" vertical="bottom" wrapText="0"/>
    </xf>
    <xf borderId="5" fillId="0" fontId="15" numFmtId="0" xfId="0" applyAlignment="1" applyBorder="1" applyFont="1">
      <alignment readingOrder="0" shrinkToFit="0" vertical="bottom" wrapText="0"/>
    </xf>
    <xf borderId="5" fillId="0" fontId="15" numFmtId="0" xfId="0" applyAlignment="1" applyBorder="1" applyFont="1">
      <alignment horizontal="center" readingOrder="0" shrinkToFit="0" vertical="bottom" wrapText="0"/>
    </xf>
    <xf borderId="5" fillId="0" fontId="15" numFmtId="4" xfId="0" applyAlignment="1" applyBorder="1" applyFont="1" applyNumberFormat="1">
      <alignment horizontal="right" readingOrder="0" shrinkToFit="0" vertical="bottom" wrapText="0"/>
    </xf>
    <xf borderId="5" fillId="0" fontId="9" numFmtId="4" xfId="0" applyAlignment="1" applyBorder="1" applyFont="1" applyNumberFormat="1">
      <alignment horizontal="center" readingOrder="0" vertical="bottom"/>
    </xf>
    <xf borderId="5" fillId="0" fontId="7" numFmtId="4" xfId="0" applyAlignment="1" applyBorder="1" applyFont="1" applyNumberFormat="1">
      <alignment horizontal="right" readingOrder="0" vertical="bottom"/>
    </xf>
    <xf borderId="5" fillId="0" fontId="7" numFmtId="4" xfId="0" applyAlignment="1" applyBorder="1" applyFont="1" applyNumberFormat="1">
      <alignment readingOrder="0" vertical="bottom"/>
    </xf>
    <xf borderId="5" fillId="0" fontId="7" numFmtId="4" xfId="0" applyAlignment="1" applyBorder="1" applyFont="1" applyNumberFormat="1">
      <alignment horizontal="center" readingOrder="0" vertical="bottom"/>
    </xf>
    <xf borderId="5" fillId="0" fontId="7" numFmtId="4" xfId="0" applyAlignment="1" applyBorder="1" applyFont="1" applyNumberFormat="1">
      <alignment horizontal="right" vertical="bottom"/>
    </xf>
    <xf borderId="5" fillId="0" fontId="7" numFmtId="4" xfId="0" applyAlignment="1" applyBorder="1" applyFont="1" applyNumberFormat="1">
      <alignment vertical="bottom"/>
    </xf>
    <xf borderId="5" fillId="0" fontId="15" numFmtId="0" xfId="0" applyAlignment="1" applyBorder="1" applyFont="1">
      <alignment shrinkToFit="0" vertical="bottom" wrapText="0"/>
    </xf>
    <xf borderId="5" fillId="0" fontId="15" numFmtId="4" xfId="0" applyAlignment="1" applyBorder="1" applyFont="1" applyNumberFormat="1">
      <alignment shrinkToFit="0" vertical="bottom" wrapText="0"/>
    </xf>
    <xf borderId="5" fillId="0" fontId="7" numFmtId="4" xfId="0" applyAlignment="1" applyBorder="1" applyFont="1" applyNumberFormat="1">
      <alignment horizontal="center" vertical="bottom"/>
    </xf>
    <xf borderId="0" fillId="0" fontId="7" numFmtId="0" xfId="0" applyAlignment="1" applyFont="1">
      <alignment horizontal="center"/>
    </xf>
    <xf borderId="8" fillId="0" fontId="3" numFmtId="0" xfId="0" applyBorder="1" applyFont="1"/>
    <xf borderId="5" fillId="2" fontId="16" numFmtId="0" xfId="0" applyAlignment="1" applyBorder="1" applyFont="1">
      <alignment horizontal="center" readingOrder="0" vertical="bottom"/>
    </xf>
    <xf borderId="0" fillId="0" fontId="7" numFmtId="0" xfId="0" applyAlignment="1" applyFont="1">
      <alignment vertical="bottom"/>
    </xf>
    <xf borderId="9" fillId="0" fontId="7" numFmtId="0" xfId="0" applyAlignment="1" applyBorder="1" applyFont="1">
      <alignment vertical="bottom"/>
    </xf>
    <xf borderId="4" fillId="0" fontId="6" numFmtId="164" xfId="0" applyAlignment="1" applyBorder="1" applyFont="1" applyNumberFormat="1">
      <alignment horizontal="center"/>
    </xf>
    <xf borderId="9" fillId="0" fontId="2" numFmtId="0" xfId="0" applyBorder="1" applyFont="1"/>
    <xf borderId="0" fillId="0" fontId="10" numFmtId="164" xfId="0" applyAlignment="1" applyFont="1" applyNumberFormat="1">
      <alignment readingOrder="0"/>
    </xf>
    <xf borderId="0" fillId="0" fontId="3" numFmtId="164" xfId="0" applyAlignment="1" applyFont="1" applyNumberFormat="1">
      <alignment readingOrder="0"/>
    </xf>
    <xf borderId="0" fillId="0" fontId="3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 readingOrder="0"/>
    </xf>
    <xf borderId="5" fillId="0" fontId="13" numFmtId="0" xfId="0" applyAlignment="1" applyBorder="1" applyFont="1">
      <alignment vertical="bottom"/>
    </xf>
    <xf borderId="5" fillId="0" fontId="13" numFmtId="0" xfId="0" applyAlignment="1" applyBorder="1" applyFont="1">
      <alignment horizontal="center" shrinkToFit="0" vertical="bottom" wrapText="1"/>
    </xf>
    <xf borderId="6" fillId="0" fontId="9" numFmtId="0" xfId="0" applyAlignment="1" applyBorder="1" applyFont="1">
      <alignment horizontal="center" shrinkToFit="0" vertical="bottom" wrapText="1"/>
    </xf>
    <xf borderId="9" fillId="0" fontId="9" numFmtId="0" xfId="0" applyAlignment="1" applyBorder="1" applyFont="1">
      <alignment horizontal="center" shrinkToFit="0" vertical="bottom" wrapText="1"/>
    </xf>
    <xf borderId="0" fillId="0" fontId="3" numFmtId="0" xfId="0" applyFont="1"/>
    <xf borderId="0" fillId="0" fontId="3" numFmtId="4" xfId="0" applyFont="1" applyNumberFormat="1"/>
    <xf borderId="1" fillId="4" fontId="1" numFmtId="0" xfId="0" applyAlignment="1" applyBorder="1" applyFill="1" applyFont="1">
      <alignment horizontal="center" vertical="bottom"/>
    </xf>
    <xf borderId="0" fillId="4" fontId="3" numFmtId="0" xfId="0" applyFont="1"/>
    <xf borderId="3" fillId="4" fontId="1" numFmtId="0" xfId="0" applyAlignment="1" applyBorder="1" applyFont="1">
      <alignment horizontal="center" vertical="bottom"/>
    </xf>
    <xf borderId="5" fillId="4" fontId="17" numFmtId="0" xfId="0" applyAlignment="1" applyBorder="1" applyFont="1">
      <alignment horizontal="center" vertical="bottom"/>
    </xf>
    <xf borderId="5" fillId="4" fontId="5" numFmtId="0" xfId="0" applyAlignment="1" applyBorder="1" applyFont="1">
      <alignment horizontal="center" vertical="bottom"/>
    </xf>
    <xf borderId="1" fillId="4" fontId="6" numFmtId="164" xfId="0" applyAlignment="1" applyBorder="1" applyFont="1" applyNumberFormat="1">
      <alignment horizontal="center" vertical="bottom"/>
    </xf>
    <xf borderId="0" fillId="4" fontId="7" numFmtId="0" xfId="0" applyAlignment="1" applyFont="1">
      <alignment vertical="bottom"/>
    </xf>
    <xf borderId="9" fillId="4" fontId="7" numFmtId="0" xfId="0" applyAlignment="1" applyBorder="1" applyFont="1">
      <alignment vertical="bottom"/>
    </xf>
    <xf borderId="1" fillId="4" fontId="6" numFmtId="164" xfId="0" applyAlignment="1" applyBorder="1" applyFont="1" applyNumberFormat="1">
      <alignment horizontal="center" readingOrder="0" vertical="bottom"/>
    </xf>
    <xf borderId="0" fillId="4" fontId="7" numFmtId="165" xfId="0" applyAlignment="1" applyFont="1" applyNumberFormat="1">
      <alignment readingOrder="0" vertical="bottom"/>
    </xf>
    <xf borderId="2" fillId="4" fontId="6" numFmtId="164" xfId="0" applyAlignment="1" applyBorder="1" applyFont="1" applyNumberFormat="1">
      <alignment horizontal="center" readingOrder="0" vertical="bottom"/>
    </xf>
    <xf borderId="0" fillId="4" fontId="6" numFmtId="164" xfId="0" applyAlignment="1" applyFont="1" applyNumberFormat="1">
      <alignment horizontal="center" readingOrder="0" vertical="bottom"/>
    </xf>
    <xf borderId="0" fillId="4" fontId="6" numFmtId="0" xfId="0" applyAlignment="1" applyFont="1">
      <alignment horizontal="center" readingOrder="0" vertical="bottom"/>
    </xf>
    <xf borderId="0" fillId="0" fontId="6" numFmtId="164" xfId="0" applyAlignment="1" applyFont="1" applyNumberFormat="1">
      <alignment horizontal="center" readingOrder="0" vertical="bottom"/>
    </xf>
    <xf borderId="7" fillId="4" fontId="7" numFmtId="0" xfId="0" applyAlignment="1" applyBorder="1" applyFont="1">
      <alignment vertical="bottom"/>
    </xf>
    <xf borderId="8" fillId="4" fontId="7" numFmtId="0" xfId="0" applyAlignment="1" applyBorder="1" applyFont="1">
      <alignment vertical="bottom"/>
    </xf>
    <xf borderId="5" fillId="4" fontId="13" numFmtId="0" xfId="0" applyAlignment="1" applyBorder="1" applyFont="1">
      <alignment vertical="bottom"/>
    </xf>
    <xf borderId="5" fillId="4" fontId="13" numFmtId="0" xfId="0" applyAlignment="1" applyBorder="1" applyFont="1">
      <alignment horizontal="center" shrinkToFit="0" vertical="bottom" wrapText="1"/>
    </xf>
    <xf borderId="9" fillId="4" fontId="9" numFmtId="0" xfId="0" applyAlignment="1" applyBorder="1" applyFont="1">
      <alignment horizontal="center" shrinkToFit="0" vertical="bottom" wrapText="1"/>
    </xf>
    <xf borderId="9" fillId="4" fontId="9" numFmtId="0" xfId="0" applyAlignment="1" applyBorder="1" applyFont="1">
      <alignment horizontal="center" readingOrder="0" shrinkToFit="0" vertical="bottom" wrapText="1"/>
    </xf>
    <xf borderId="9" fillId="4" fontId="8" numFmtId="0" xfId="0" applyAlignment="1" applyBorder="1" applyFont="1">
      <alignment horizontal="center" vertical="bottom"/>
    </xf>
    <xf borderId="0" fillId="4" fontId="7" numFmtId="0" xfId="0" applyFont="1"/>
    <xf borderId="0" fillId="4" fontId="3" numFmtId="0" xfId="0" applyAlignment="1" applyFont="1">
      <alignment readingOrder="0"/>
    </xf>
    <xf borderId="0" fillId="4" fontId="7" numFmtId="0" xfId="0" applyAlignment="1" applyFont="1">
      <alignment readingOrder="0"/>
    </xf>
    <xf borderId="0" fillId="4" fontId="3" numFmtId="4" xfId="0" applyAlignment="1" applyFont="1" applyNumberFormat="1">
      <alignment readingOrder="0"/>
    </xf>
    <xf borderId="5" fillId="4" fontId="11" numFmtId="0" xfId="0" applyAlignment="1" applyBorder="1" applyFont="1">
      <alignment horizontal="center" shrinkToFit="0" wrapText="1"/>
    </xf>
    <xf borderId="0" fillId="4" fontId="3" numFmtId="4" xfId="0" applyFont="1" applyNumberFormat="1"/>
    <xf borderId="0" fillId="0" fontId="18" numFmtId="0" xfId="0" applyFont="1"/>
    <xf borderId="1" fillId="2" fontId="1" numFmtId="0" xfId="0" applyAlignment="1" applyBorder="1" applyFont="1">
      <alignment horizontal="center" vertical="bottom"/>
    </xf>
    <xf borderId="0" fillId="2" fontId="3" numFmtId="0" xfId="0" applyFont="1"/>
    <xf borderId="5" fillId="2" fontId="7" numFmtId="0" xfId="0" applyBorder="1" applyFont="1"/>
    <xf borderId="3" fillId="2" fontId="1" numFmtId="0" xfId="0" applyAlignment="1" applyBorder="1" applyFont="1">
      <alignment horizontal="center" vertical="bottom"/>
    </xf>
    <xf borderId="1" fillId="2" fontId="6" numFmtId="164" xfId="0" applyAlignment="1" applyBorder="1" applyFont="1" applyNumberFormat="1">
      <alignment horizontal="center" vertical="bottom"/>
    </xf>
    <xf borderId="5" fillId="2" fontId="7" numFmtId="0" xfId="0" applyAlignment="1" applyBorder="1" applyFont="1">
      <alignment vertical="bottom"/>
    </xf>
    <xf borderId="1" fillId="2" fontId="6" numFmtId="164" xfId="0" applyAlignment="1" applyBorder="1" applyFont="1" applyNumberFormat="1">
      <alignment horizontal="center" readingOrder="0" vertical="bottom"/>
    </xf>
    <xf borderId="10" fillId="2" fontId="6" numFmtId="164" xfId="0" applyAlignment="1" applyBorder="1" applyFont="1" applyNumberFormat="1">
      <alignment horizontal="center" readingOrder="0" vertical="bottom"/>
    </xf>
    <xf borderId="10" fillId="0" fontId="2" numFmtId="0" xfId="0" applyBorder="1" applyFont="1"/>
    <xf borderId="11" fillId="0" fontId="2" numFmtId="0" xfId="0" applyBorder="1" applyFont="1"/>
    <xf borderId="7" fillId="2" fontId="7" numFmtId="0" xfId="0" applyAlignment="1" applyBorder="1" applyFont="1">
      <alignment vertical="bottom"/>
    </xf>
    <xf borderId="5" fillId="2" fontId="13" numFmtId="0" xfId="0" applyAlignment="1" applyBorder="1" applyFont="1">
      <alignment vertical="bottom"/>
    </xf>
    <xf borderId="5" fillId="2" fontId="9" numFmtId="0" xfId="0" applyAlignment="1" applyBorder="1" applyFont="1">
      <alignment horizontal="center" shrinkToFit="0" vertical="bottom" wrapText="1"/>
    </xf>
    <xf borderId="5" fillId="2" fontId="8" numFmtId="0" xfId="0" applyAlignment="1" applyBorder="1" applyFont="1">
      <alignment horizontal="center" vertical="bottom"/>
    </xf>
    <xf borderId="5" fillId="2" fontId="7" numFmtId="0" xfId="0" applyAlignment="1" applyBorder="1" applyFont="1">
      <alignment readingOrder="0"/>
    </xf>
    <xf borderId="5" fillId="0" fontId="3" numFmtId="0" xfId="0" applyBorder="1" applyFont="1"/>
    <xf borderId="5" fillId="0" fontId="3" numFmtId="4" xfId="0" applyBorder="1" applyFont="1" applyNumberFormat="1"/>
    <xf borderId="5" fillId="2" fontId="3" numFmtId="0" xfId="0" applyBorder="1" applyFont="1"/>
    <xf borderId="5" fillId="2" fontId="3" numFmtId="0" xfId="0" applyAlignment="1" applyBorder="1" applyFont="1">
      <alignment readingOrder="0"/>
    </xf>
    <xf borderId="5" fillId="3" fontId="3" numFmtId="4" xfId="0" applyBorder="1" applyFont="1" applyNumberFormat="1"/>
    <xf borderId="5" fillId="3" fontId="3" numFmtId="0" xfId="0" applyBorder="1" applyFont="1"/>
    <xf borderId="12" fillId="0" fontId="3" numFmtId="0" xfId="0" applyBorder="1" applyFont="1"/>
    <xf borderId="0" fillId="0" fontId="7" numFmtId="166" xfId="0" applyAlignment="1" applyFont="1" applyNumberFormat="1">
      <alignment readingOrder="0" vertical="bottom"/>
    </xf>
    <xf borderId="0" fillId="0" fontId="7" numFmtId="164" xfId="0" applyAlignment="1" applyFont="1" applyNumberFormat="1">
      <alignment readingOrder="0" vertical="bottom"/>
    </xf>
    <xf borderId="0" fillId="0" fontId="7" numFmtId="0" xfId="0" applyAlignment="1" applyFont="1">
      <alignment readingOrder="0" vertical="bottom"/>
    </xf>
    <xf borderId="0" fillId="0" fontId="7" numFmtId="167" xfId="0" applyAlignment="1" applyFont="1" applyNumberFormat="1">
      <alignment readingOrder="0" vertical="bottom"/>
    </xf>
    <xf borderId="5" fillId="0" fontId="13" numFmtId="0" xfId="0" applyAlignment="1" applyBorder="1" applyFont="1">
      <alignment horizontal="center" readingOrder="0" shrinkToFit="0" vertical="bottom" wrapText="1"/>
    </xf>
    <xf borderId="9" fillId="0" fontId="9" numFmtId="0" xfId="0" applyAlignment="1" applyBorder="1" applyFont="1">
      <alignment horizontal="center" readingOrder="0" shrinkToFit="0" vertical="bottom" wrapText="1"/>
    </xf>
    <xf borderId="5" fillId="0" fontId="13" numFmtId="0" xfId="0" applyAlignment="1" applyBorder="1" applyFont="1">
      <alignment readingOrder="0" vertical="bottom"/>
    </xf>
    <xf borderId="0" fillId="0" fontId="7" numFmtId="0" xfId="0" applyAlignment="1" applyFont="1">
      <alignment readingOrder="0"/>
    </xf>
    <xf borderId="0" fillId="0" fontId="3" numFmtId="4" xfId="0" applyAlignment="1" applyFont="1" applyNumberFormat="1">
      <alignment readingOrder="0"/>
    </xf>
    <xf borderId="0" fillId="3" fontId="3" numFmtId="4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s.no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8.13"/>
    <col customWidth="1" min="2" max="2" width="39.63"/>
    <col customWidth="1" min="3" max="6" width="12.63"/>
  </cols>
  <sheetData>
    <row r="1" ht="15.75" customHeight="1">
      <c r="A1" s="1" t="s">
        <v>0</v>
      </c>
      <c r="B1" s="2"/>
      <c r="BQ1" s="3"/>
    </row>
    <row r="2" ht="15.75" customHeight="1">
      <c r="A2" s="4" t="s">
        <v>1</v>
      </c>
      <c r="B2" s="5"/>
      <c r="BQ2" s="3"/>
    </row>
    <row r="3" ht="15.75" customHeight="1">
      <c r="A3" s="6" t="s">
        <v>2</v>
      </c>
      <c r="B3" s="7" t="s">
        <v>3</v>
      </c>
      <c r="C3" s="8">
        <v>45778.0</v>
      </c>
      <c r="D3" s="2"/>
      <c r="E3" s="2"/>
      <c r="F3" s="2"/>
      <c r="G3" s="2"/>
      <c r="H3" s="9"/>
      <c r="I3" s="8">
        <v>45809.0</v>
      </c>
      <c r="J3" s="2"/>
      <c r="K3" s="2"/>
      <c r="L3" s="2"/>
      <c r="M3" s="2"/>
      <c r="N3" s="9"/>
      <c r="O3" s="10">
        <v>45839.0</v>
      </c>
      <c r="P3" s="2"/>
      <c r="Q3" s="2"/>
      <c r="R3" s="2"/>
      <c r="S3" s="2"/>
      <c r="T3" s="9"/>
      <c r="U3" s="10">
        <v>45870.0</v>
      </c>
      <c r="V3" s="2"/>
      <c r="W3" s="2"/>
      <c r="X3" s="2"/>
      <c r="Y3" s="2"/>
      <c r="Z3" s="9"/>
      <c r="AA3" s="10">
        <v>45901.0</v>
      </c>
      <c r="AB3" s="2"/>
      <c r="AC3" s="2"/>
      <c r="AD3" s="2"/>
      <c r="AE3" s="2"/>
      <c r="AF3" s="9"/>
      <c r="AG3" s="10">
        <v>45931.0</v>
      </c>
      <c r="AH3" s="2"/>
      <c r="AI3" s="2"/>
      <c r="AJ3" s="2"/>
      <c r="AK3" s="2"/>
      <c r="AL3" s="9"/>
      <c r="AM3" s="10">
        <v>45962.0</v>
      </c>
      <c r="AN3" s="2"/>
      <c r="AO3" s="2"/>
      <c r="AP3" s="2"/>
      <c r="AQ3" s="2"/>
      <c r="AR3" s="9"/>
      <c r="AS3" s="10">
        <v>45992.0</v>
      </c>
      <c r="AT3" s="2"/>
      <c r="AU3" s="2"/>
      <c r="AV3" s="2"/>
      <c r="AW3" s="2"/>
      <c r="AX3" s="9"/>
      <c r="AY3" s="10">
        <v>46023.0</v>
      </c>
      <c r="AZ3" s="2"/>
      <c r="BA3" s="2"/>
      <c r="BB3" s="2"/>
      <c r="BC3" s="2"/>
      <c r="BD3" s="9"/>
      <c r="BE3" s="10">
        <v>46054.0</v>
      </c>
      <c r="BF3" s="2"/>
      <c r="BG3" s="2"/>
      <c r="BH3" s="2"/>
      <c r="BI3" s="2"/>
      <c r="BJ3" s="9"/>
      <c r="BK3" s="10">
        <v>46082.0</v>
      </c>
      <c r="BL3" s="2"/>
      <c r="BM3" s="2"/>
      <c r="BN3" s="2"/>
      <c r="BO3" s="2"/>
      <c r="BP3" s="9"/>
      <c r="BQ3" s="10">
        <v>46113.0</v>
      </c>
      <c r="BR3" s="2"/>
      <c r="BS3" s="2"/>
      <c r="BT3" s="2"/>
      <c r="BU3" s="2"/>
      <c r="BV3" s="9"/>
    </row>
    <row r="4" ht="15.75" customHeight="1">
      <c r="A4" s="11"/>
      <c r="B4" s="12"/>
      <c r="C4" s="13" t="s">
        <v>4</v>
      </c>
      <c r="D4" s="13" t="s">
        <v>5</v>
      </c>
      <c r="E4" s="14" t="s">
        <v>6</v>
      </c>
      <c r="F4" s="14" t="s">
        <v>7</v>
      </c>
      <c r="G4" s="14" t="s">
        <v>8</v>
      </c>
      <c r="H4" s="13" t="s">
        <v>9</v>
      </c>
      <c r="I4" s="13" t="s">
        <v>4</v>
      </c>
      <c r="J4" s="13" t="s">
        <v>5</v>
      </c>
      <c r="K4" s="14" t="s">
        <v>6</v>
      </c>
      <c r="L4" s="14" t="s">
        <v>7</v>
      </c>
      <c r="M4" s="14" t="s">
        <v>8</v>
      </c>
      <c r="N4" s="13" t="s">
        <v>9</v>
      </c>
      <c r="O4" s="13" t="s">
        <v>4</v>
      </c>
      <c r="P4" s="13" t="s">
        <v>5</v>
      </c>
      <c r="Q4" s="14" t="s">
        <v>6</v>
      </c>
      <c r="R4" s="14" t="s">
        <v>7</v>
      </c>
      <c r="S4" s="14" t="s">
        <v>8</v>
      </c>
      <c r="T4" s="13" t="s">
        <v>9</v>
      </c>
      <c r="U4" s="15" t="s">
        <v>4</v>
      </c>
      <c r="V4" s="15" t="s">
        <v>5</v>
      </c>
      <c r="W4" s="16" t="s">
        <v>6</v>
      </c>
      <c r="X4" s="16" t="s">
        <v>7</v>
      </c>
      <c r="Y4" s="16" t="s">
        <v>8</v>
      </c>
      <c r="Z4" s="17" t="s">
        <v>9</v>
      </c>
      <c r="AA4" s="15" t="s">
        <v>4</v>
      </c>
      <c r="AB4" s="15" t="s">
        <v>5</v>
      </c>
      <c r="AC4" s="16" t="s">
        <v>6</v>
      </c>
      <c r="AD4" s="16" t="s">
        <v>7</v>
      </c>
      <c r="AE4" s="16" t="s">
        <v>8</v>
      </c>
      <c r="AF4" s="17" t="s">
        <v>9</v>
      </c>
      <c r="AG4" s="15" t="s">
        <v>4</v>
      </c>
      <c r="AH4" s="15" t="s">
        <v>5</v>
      </c>
      <c r="AI4" s="16" t="s">
        <v>6</v>
      </c>
      <c r="AJ4" s="16" t="s">
        <v>7</v>
      </c>
      <c r="AK4" s="16" t="s">
        <v>8</v>
      </c>
      <c r="AL4" s="17" t="s">
        <v>9</v>
      </c>
      <c r="AM4" s="15" t="s">
        <v>4</v>
      </c>
      <c r="AN4" s="15" t="s">
        <v>5</v>
      </c>
      <c r="AO4" s="16" t="s">
        <v>6</v>
      </c>
      <c r="AP4" s="16" t="s">
        <v>7</v>
      </c>
      <c r="AQ4" s="16" t="s">
        <v>8</v>
      </c>
      <c r="AR4" s="17" t="s">
        <v>9</v>
      </c>
      <c r="AS4" s="15" t="s">
        <v>4</v>
      </c>
      <c r="AT4" s="15" t="s">
        <v>5</v>
      </c>
      <c r="AU4" s="16" t="s">
        <v>6</v>
      </c>
      <c r="AV4" s="16" t="s">
        <v>7</v>
      </c>
      <c r="AW4" s="16" t="s">
        <v>8</v>
      </c>
      <c r="AX4" s="17" t="s">
        <v>9</v>
      </c>
      <c r="AY4" s="15" t="s">
        <v>4</v>
      </c>
      <c r="AZ4" s="15" t="s">
        <v>5</v>
      </c>
      <c r="BA4" s="16" t="s">
        <v>6</v>
      </c>
      <c r="BB4" s="16" t="s">
        <v>7</v>
      </c>
      <c r="BC4" s="16" t="s">
        <v>8</v>
      </c>
      <c r="BD4" s="17" t="s">
        <v>9</v>
      </c>
      <c r="BE4" s="15" t="s">
        <v>4</v>
      </c>
      <c r="BF4" s="15" t="s">
        <v>5</v>
      </c>
      <c r="BG4" s="16" t="s">
        <v>6</v>
      </c>
      <c r="BH4" s="16" t="s">
        <v>7</v>
      </c>
      <c r="BI4" s="16" t="s">
        <v>8</v>
      </c>
      <c r="BJ4" s="17" t="s">
        <v>9</v>
      </c>
      <c r="BK4" s="15" t="s">
        <v>4</v>
      </c>
      <c r="BL4" s="15" t="s">
        <v>5</v>
      </c>
      <c r="BM4" s="16" t="s">
        <v>6</v>
      </c>
      <c r="BN4" s="16" t="s">
        <v>7</v>
      </c>
      <c r="BO4" s="16" t="s">
        <v>8</v>
      </c>
      <c r="BP4" s="17" t="s">
        <v>9</v>
      </c>
      <c r="BQ4" s="15" t="s">
        <v>4</v>
      </c>
      <c r="BR4" s="15" t="s">
        <v>5</v>
      </c>
      <c r="BS4" s="16" t="s">
        <v>6</v>
      </c>
      <c r="BT4" s="16" t="s">
        <v>7</v>
      </c>
      <c r="BU4" s="16" t="s">
        <v>8</v>
      </c>
      <c r="BV4" s="17" t="s">
        <v>9</v>
      </c>
    </row>
    <row r="5" ht="15.75" customHeight="1">
      <c r="A5" s="11"/>
      <c r="B5" s="18" t="s">
        <v>10</v>
      </c>
      <c r="C5" s="19">
        <v>3.0</v>
      </c>
      <c r="D5" s="19">
        <v>4.0</v>
      </c>
      <c r="E5" s="19">
        <f t="shared" ref="E5:F5" si="1">C5</f>
        <v>3</v>
      </c>
      <c r="F5" s="19">
        <f t="shared" si="1"/>
        <v>4</v>
      </c>
      <c r="G5" s="19">
        <f t="shared" ref="G5:G44" si="13">E5+F5</f>
        <v>7</v>
      </c>
      <c r="H5" s="20">
        <f t="shared" ref="H5:H44" si="14">G5/7%</f>
        <v>100</v>
      </c>
      <c r="I5" s="19">
        <v>4.0</v>
      </c>
      <c r="J5" s="19">
        <v>8.0</v>
      </c>
      <c r="K5" s="19">
        <f t="shared" ref="K5:K44" si="15">E5+I5</f>
        <v>7</v>
      </c>
      <c r="L5" s="19">
        <f t="shared" ref="L5:L44" si="16">F5 +J5</f>
        <v>12</v>
      </c>
      <c r="M5" s="19">
        <f t="shared" ref="M5:M44" si="17">K5+L5</f>
        <v>19</v>
      </c>
      <c r="N5" s="20">
        <f t="shared" ref="N5:N44" si="18">M5/19%</f>
        <v>100</v>
      </c>
      <c r="O5" s="21">
        <v>7.0</v>
      </c>
      <c r="P5" s="21">
        <v>8.0</v>
      </c>
      <c r="Q5" s="19">
        <f t="shared" ref="Q5:R5" si="2">K5+O5</f>
        <v>14</v>
      </c>
      <c r="R5" s="19">
        <f t="shared" si="2"/>
        <v>20</v>
      </c>
      <c r="S5" s="19">
        <f t="shared" ref="S5:S44" si="20">Q5+R5</f>
        <v>34</v>
      </c>
      <c r="T5" s="20">
        <f t="shared" ref="T5:T44" si="21">S5/34%</f>
        <v>100</v>
      </c>
      <c r="U5" s="22">
        <v>6.0</v>
      </c>
      <c r="V5" s="22">
        <v>7.0</v>
      </c>
      <c r="W5" s="23">
        <f t="shared" ref="W5:X5" si="3">Q5+U5</f>
        <v>20</v>
      </c>
      <c r="X5" s="23">
        <f t="shared" si="3"/>
        <v>27</v>
      </c>
      <c r="Y5" s="23">
        <f t="shared" ref="Y5:Y44" si="23">W5+X5</f>
        <v>47</v>
      </c>
      <c r="Z5" s="24">
        <f t="shared" ref="Z5:Z23" si="24">Y5/47%</f>
        <v>100</v>
      </c>
      <c r="AA5" s="22">
        <v>4.0</v>
      </c>
      <c r="AB5" s="22">
        <v>9.0</v>
      </c>
      <c r="AC5" s="23">
        <f t="shared" ref="AC5:AD5" si="4">W5+AA5</f>
        <v>24</v>
      </c>
      <c r="AD5" s="23">
        <f t="shared" si="4"/>
        <v>36</v>
      </c>
      <c r="AE5" s="23">
        <f t="shared" ref="AE5:AE44" si="26">AC5+AD5</f>
        <v>60</v>
      </c>
      <c r="AF5" s="24">
        <f t="shared" ref="AF5:AF44" si="27">AE5/60%</f>
        <v>100</v>
      </c>
      <c r="AG5" s="25">
        <v>9.0</v>
      </c>
      <c r="AH5" s="25">
        <v>7.0</v>
      </c>
      <c r="AI5" s="24">
        <f t="shared" ref="AI5:AJ5" si="5">AC5+AG5</f>
        <v>33</v>
      </c>
      <c r="AJ5" s="24">
        <f t="shared" si="5"/>
        <v>43</v>
      </c>
      <c r="AK5" s="24">
        <f t="shared" ref="AK5:AK44" si="29">AI5+AJ5</f>
        <v>76</v>
      </c>
      <c r="AL5" s="24">
        <f t="shared" ref="AL5:AL44" si="30">AK5/76%</f>
        <v>100</v>
      </c>
      <c r="AM5" s="25">
        <v>8.0</v>
      </c>
      <c r="AN5" s="25">
        <v>6.0</v>
      </c>
      <c r="AO5" s="24">
        <f t="shared" ref="AO5:AP5" si="6">AM5+AI5</f>
        <v>41</v>
      </c>
      <c r="AP5" s="24">
        <f t="shared" si="6"/>
        <v>49</v>
      </c>
      <c r="AQ5" s="24">
        <f t="shared" ref="AQ5:AQ44" si="32">AO5+AP5</f>
        <v>90</v>
      </c>
      <c r="AR5" s="24">
        <f t="shared" ref="AR5:AR44" si="33">AQ5/90%</f>
        <v>100</v>
      </c>
      <c r="AS5" s="25">
        <v>4.0</v>
      </c>
      <c r="AT5" s="25">
        <v>4.0</v>
      </c>
      <c r="AU5" s="24">
        <f t="shared" ref="AU5:AV5" si="7">AO5+AS5</f>
        <v>45</v>
      </c>
      <c r="AV5" s="24">
        <f t="shared" si="7"/>
        <v>53</v>
      </c>
      <c r="AW5" s="24">
        <f t="shared" ref="AW5:AW44" si="35">AU5+AV5</f>
        <v>98</v>
      </c>
      <c r="AX5" s="24">
        <f t="shared" ref="AX5:AX44" si="36">AW5/98%</f>
        <v>100</v>
      </c>
      <c r="AY5" s="25">
        <v>6.0</v>
      </c>
      <c r="AZ5" s="25">
        <v>6.0</v>
      </c>
      <c r="BA5" s="24">
        <f t="shared" ref="BA5:BB5" si="8">AU5+AY5</f>
        <v>51</v>
      </c>
      <c r="BB5" s="24">
        <f t="shared" si="8"/>
        <v>59</v>
      </c>
      <c r="BC5" s="24">
        <f t="shared" ref="BC5:BC44" si="38">BA5+BB5</f>
        <v>110</v>
      </c>
      <c r="BD5" s="24">
        <f t="shared" ref="BD5:BD44" si="39">BC5/110%</f>
        <v>100</v>
      </c>
      <c r="BE5" s="25">
        <v>6.0</v>
      </c>
      <c r="BF5" s="25">
        <v>4.0</v>
      </c>
      <c r="BG5" s="24">
        <f t="shared" ref="BG5:BH5" si="9">BA5+BE5</f>
        <v>57</v>
      </c>
      <c r="BH5" s="24">
        <f t="shared" si="9"/>
        <v>63</v>
      </c>
      <c r="BI5" s="24">
        <f t="shared" ref="BI5:BI44" si="41">BG5+BH5</f>
        <v>120</v>
      </c>
      <c r="BJ5" s="24">
        <f t="shared" ref="BJ5:BJ44" si="42">BI5/120%</f>
        <v>100</v>
      </c>
      <c r="BK5" s="26">
        <v>4.0</v>
      </c>
      <c r="BL5" s="26">
        <v>7.0</v>
      </c>
      <c r="BM5" s="27">
        <f t="shared" ref="BM5:BN5" si="10">BK5+BG5</f>
        <v>61</v>
      </c>
      <c r="BN5" s="27">
        <f t="shared" si="10"/>
        <v>70</v>
      </c>
      <c r="BO5" s="27">
        <f t="shared" ref="BO5:BO44" si="44">BM5+BN5</f>
        <v>131</v>
      </c>
      <c r="BP5" s="27">
        <f t="shared" ref="BP5:BP44" si="45">BO5/131%</f>
        <v>100</v>
      </c>
      <c r="BQ5" s="25">
        <v>5.0</v>
      </c>
      <c r="BR5" s="25">
        <v>9.0</v>
      </c>
      <c r="BS5" s="24">
        <f t="shared" ref="BS5:BT5" si="11">BM5+BQ5</f>
        <v>66</v>
      </c>
      <c r="BT5" s="24">
        <f t="shared" si="11"/>
        <v>79</v>
      </c>
      <c r="BU5" s="24">
        <f t="shared" ref="BU5:BU44" si="47">BS5+BT5</f>
        <v>145</v>
      </c>
      <c r="BV5" s="28">
        <f t="shared" ref="BV5:BV44" si="48">BU5/145%</f>
        <v>100</v>
      </c>
    </row>
    <row r="6" ht="15.75" customHeight="1">
      <c r="A6" s="29">
        <v>1.0</v>
      </c>
      <c r="B6" s="30" t="s">
        <v>11</v>
      </c>
      <c r="C6" s="19">
        <v>3.0</v>
      </c>
      <c r="D6" s="19">
        <v>4.0</v>
      </c>
      <c r="E6" s="19">
        <f t="shared" ref="E6:F6" si="12">C6</f>
        <v>3</v>
      </c>
      <c r="F6" s="19">
        <f t="shared" si="12"/>
        <v>4</v>
      </c>
      <c r="G6" s="19">
        <f t="shared" si="13"/>
        <v>7</v>
      </c>
      <c r="H6" s="20">
        <f t="shared" si="14"/>
        <v>100</v>
      </c>
      <c r="I6" s="19">
        <v>4.0</v>
      </c>
      <c r="J6" s="19">
        <v>7.0</v>
      </c>
      <c r="K6" s="19">
        <f t="shared" si="15"/>
        <v>7</v>
      </c>
      <c r="L6" s="19">
        <f t="shared" si="16"/>
        <v>11</v>
      </c>
      <c r="M6" s="19">
        <f t="shared" si="17"/>
        <v>18</v>
      </c>
      <c r="N6" s="20">
        <f t="shared" si="18"/>
        <v>94.73684211</v>
      </c>
      <c r="O6" s="21">
        <v>7.0</v>
      </c>
      <c r="P6" s="21">
        <v>8.0</v>
      </c>
      <c r="Q6" s="19">
        <f t="shared" ref="Q6:R6" si="19">K6+O6</f>
        <v>14</v>
      </c>
      <c r="R6" s="19">
        <f t="shared" si="19"/>
        <v>19</v>
      </c>
      <c r="S6" s="19">
        <f t="shared" si="20"/>
        <v>33</v>
      </c>
      <c r="T6" s="20">
        <f t="shared" si="21"/>
        <v>97.05882353</v>
      </c>
      <c r="U6" s="22">
        <v>6.0</v>
      </c>
      <c r="V6" s="22">
        <v>6.0</v>
      </c>
      <c r="W6" s="23">
        <f t="shared" ref="W6:X6" si="22">Q6+U6</f>
        <v>20</v>
      </c>
      <c r="X6" s="23">
        <f t="shared" si="22"/>
        <v>25</v>
      </c>
      <c r="Y6" s="23">
        <f t="shared" si="23"/>
        <v>45</v>
      </c>
      <c r="Z6" s="24">
        <f t="shared" si="24"/>
        <v>95.74468085</v>
      </c>
      <c r="AA6" s="22">
        <v>4.0</v>
      </c>
      <c r="AB6" s="22">
        <v>9.0</v>
      </c>
      <c r="AC6" s="23">
        <f t="shared" ref="AC6:AD6" si="25">W6+AA6</f>
        <v>24</v>
      </c>
      <c r="AD6" s="23">
        <f t="shared" si="25"/>
        <v>34</v>
      </c>
      <c r="AE6" s="23">
        <f t="shared" si="26"/>
        <v>58</v>
      </c>
      <c r="AF6" s="28">
        <f t="shared" si="27"/>
        <v>96.66666667</v>
      </c>
      <c r="AG6" s="31">
        <v>7.0</v>
      </c>
      <c r="AH6" s="31">
        <v>6.0</v>
      </c>
      <c r="AI6" s="32">
        <f t="shared" ref="AI6:AJ6" si="28">AC6+AG6</f>
        <v>31</v>
      </c>
      <c r="AJ6" s="32">
        <f t="shared" si="28"/>
        <v>40</v>
      </c>
      <c r="AK6" s="32">
        <f t="shared" si="29"/>
        <v>71</v>
      </c>
      <c r="AL6" s="24">
        <f t="shared" si="30"/>
        <v>93.42105263</v>
      </c>
      <c r="AM6" s="25">
        <v>8.0</v>
      </c>
      <c r="AN6" s="25">
        <v>6.0</v>
      </c>
      <c r="AO6" s="28">
        <f t="shared" ref="AO6:AP6" si="31">AM6+AI6</f>
        <v>39</v>
      </c>
      <c r="AP6" s="28">
        <f t="shared" si="31"/>
        <v>46</v>
      </c>
      <c r="AQ6" s="28">
        <f t="shared" si="32"/>
        <v>85</v>
      </c>
      <c r="AR6" s="24">
        <f t="shared" si="33"/>
        <v>94.44444444</v>
      </c>
      <c r="AS6" s="25">
        <v>3.0</v>
      </c>
      <c r="AT6" s="25">
        <v>1.0</v>
      </c>
      <c r="AU6" s="28">
        <f t="shared" ref="AU6:AV6" si="34">AO6+AS6</f>
        <v>42</v>
      </c>
      <c r="AV6" s="28">
        <f t="shared" si="34"/>
        <v>47</v>
      </c>
      <c r="AW6" s="28">
        <f t="shared" si="35"/>
        <v>89</v>
      </c>
      <c r="AX6" s="24">
        <f t="shared" si="36"/>
        <v>90.81632653</v>
      </c>
      <c r="AY6" s="25">
        <v>5.0</v>
      </c>
      <c r="AZ6" s="25">
        <v>6.0</v>
      </c>
      <c r="BA6" s="28">
        <f t="shared" ref="BA6:BB6" si="37">AU6+AY6</f>
        <v>47</v>
      </c>
      <c r="BB6" s="28">
        <f t="shared" si="37"/>
        <v>53</v>
      </c>
      <c r="BC6" s="28">
        <f t="shared" si="38"/>
        <v>100</v>
      </c>
      <c r="BD6" s="24">
        <f t="shared" si="39"/>
        <v>90.90909091</v>
      </c>
      <c r="BE6" s="25">
        <v>4.0</v>
      </c>
      <c r="BF6" s="25">
        <v>4.0</v>
      </c>
      <c r="BG6" s="28">
        <f t="shared" ref="BG6:BH6" si="40">BA6+BE6</f>
        <v>51</v>
      </c>
      <c r="BH6" s="28">
        <f t="shared" si="40"/>
        <v>57</v>
      </c>
      <c r="BI6" s="28">
        <f t="shared" si="41"/>
        <v>108</v>
      </c>
      <c r="BJ6" s="24">
        <f t="shared" si="42"/>
        <v>90</v>
      </c>
      <c r="BK6" s="26">
        <v>4.0</v>
      </c>
      <c r="BL6" s="26">
        <v>7.0</v>
      </c>
      <c r="BM6" s="33">
        <f t="shared" ref="BM6:BN6" si="43">BK6+BG6</f>
        <v>55</v>
      </c>
      <c r="BN6" s="33">
        <f t="shared" si="43"/>
        <v>64</v>
      </c>
      <c r="BO6" s="33">
        <f t="shared" si="44"/>
        <v>119</v>
      </c>
      <c r="BP6" s="27">
        <f t="shared" si="45"/>
        <v>90.83969466</v>
      </c>
      <c r="BQ6" s="25">
        <v>4.0</v>
      </c>
      <c r="BR6" s="25">
        <v>8.0</v>
      </c>
      <c r="BS6" s="28">
        <f t="shared" ref="BS6:BT6" si="46">BM6+BQ6</f>
        <v>59</v>
      </c>
      <c r="BT6" s="28">
        <f t="shared" si="46"/>
        <v>72</v>
      </c>
      <c r="BU6" s="28">
        <f t="shared" si="47"/>
        <v>131</v>
      </c>
      <c r="BV6" s="28">
        <f t="shared" si="48"/>
        <v>90.34482759</v>
      </c>
    </row>
    <row r="7" ht="15.75" customHeight="1">
      <c r="A7" s="29">
        <v>2.0</v>
      </c>
      <c r="B7" s="29" t="s">
        <v>12</v>
      </c>
      <c r="C7" s="19">
        <v>2.0</v>
      </c>
      <c r="D7" s="19">
        <v>3.0</v>
      </c>
      <c r="E7" s="19">
        <f t="shared" ref="E7:F7" si="49">C7</f>
        <v>2</v>
      </c>
      <c r="F7" s="19">
        <f t="shared" si="49"/>
        <v>3</v>
      </c>
      <c r="G7" s="19">
        <f t="shared" si="13"/>
        <v>5</v>
      </c>
      <c r="H7" s="20">
        <f t="shared" si="14"/>
        <v>71.42857143</v>
      </c>
      <c r="I7" s="19">
        <v>3.0</v>
      </c>
      <c r="J7" s="19">
        <v>6.0</v>
      </c>
      <c r="K7" s="19">
        <f t="shared" si="15"/>
        <v>5</v>
      </c>
      <c r="L7" s="19">
        <f t="shared" si="16"/>
        <v>9</v>
      </c>
      <c r="M7" s="19">
        <f t="shared" si="17"/>
        <v>14</v>
      </c>
      <c r="N7" s="20">
        <f t="shared" si="18"/>
        <v>73.68421053</v>
      </c>
      <c r="O7" s="21">
        <v>7.0</v>
      </c>
      <c r="P7" s="21">
        <v>7.0</v>
      </c>
      <c r="Q7" s="19">
        <f t="shared" ref="Q7:R7" si="50">K7+O7</f>
        <v>12</v>
      </c>
      <c r="R7" s="19">
        <f t="shared" si="50"/>
        <v>16</v>
      </c>
      <c r="S7" s="19">
        <f t="shared" si="20"/>
        <v>28</v>
      </c>
      <c r="T7" s="20">
        <f t="shared" si="21"/>
        <v>82.35294118</v>
      </c>
      <c r="U7" s="22">
        <v>5.0</v>
      </c>
      <c r="V7" s="22">
        <v>6.0</v>
      </c>
      <c r="W7" s="23">
        <f t="shared" ref="W7:X7" si="51">Q7+U7</f>
        <v>17</v>
      </c>
      <c r="X7" s="23">
        <f t="shared" si="51"/>
        <v>22</v>
      </c>
      <c r="Y7" s="23">
        <f t="shared" si="23"/>
        <v>39</v>
      </c>
      <c r="Z7" s="24">
        <f t="shared" si="24"/>
        <v>82.9787234</v>
      </c>
      <c r="AA7" s="22">
        <v>4.0</v>
      </c>
      <c r="AB7" s="22">
        <v>9.0</v>
      </c>
      <c r="AC7" s="23">
        <f t="shared" ref="AC7:AD7" si="52">W7+AA7</f>
        <v>21</v>
      </c>
      <c r="AD7" s="23">
        <f t="shared" si="52"/>
        <v>31</v>
      </c>
      <c r="AE7" s="23">
        <f t="shared" si="26"/>
        <v>52</v>
      </c>
      <c r="AF7" s="28">
        <f t="shared" si="27"/>
        <v>86.66666667</v>
      </c>
      <c r="AG7" s="31">
        <v>9.0</v>
      </c>
      <c r="AH7" s="31">
        <v>7.0</v>
      </c>
      <c r="AI7" s="32">
        <f t="shared" ref="AI7:AJ7" si="53">AC7+AG7</f>
        <v>30</v>
      </c>
      <c r="AJ7" s="32">
        <f t="shared" si="53"/>
        <v>38</v>
      </c>
      <c r="AK7" s="32">
        <f t="shared" si="29"/>
        <v>68</v>
      </c>
      <c r="AL7" s="24">
        <f t="shared" si="30"/>
        <v>89.47368421</v>
      </c>
      <c r="AM7" s="25">
        <v>7.0</v>
      </c>
      <c r="AN7" s="25">
        <v>5.0</v>
      </c>
      <c r="AO7" s="28">
        <f t="shared" ref="AO7:AP7" si="54">AM7+AI7</f>
        <v>37</v>
      </c>
      <c r="AP7" s="28">
        <f t="shared" si="54"/>
        <v>43</v>
      </c>
      <c r="AQ7" s="28">
        <f t="shared" si="32"/>
        <v>80</v>
      </c>
      <c r="AR7" s="24">
        <f t="shared" si="33"/>
        <v>88.88888889</v>
      </c>
      <c r="AS7" s="25">
        <v>4.0</v>
      </c>
      <c r="AT7" s="25">
        <v>4.0</v>
      </c>
      <c r="AU7" s="28">
        <f t="shared" ref="AU7:AV7" si="55">AO7+AS7</f>
        <v>41</v>
      </c>
      <c r="AV7" s="28">
        <f t="shared" si="55"/>
        <v>47</v>
      </c>
      <c r="AW7" s="28">
        <f t="shared" si="35"/>
        <v>88</v>
      </c>
      <c r="AX7" s="24">
        <f t="shared" si="36"/>
        <v>89.79591837</v>
      </c>
      <c r="AY7" s="25">
        <v>6.0</v>
      </c>
      <c r="AZ7" s="25">
        <v>6.0</v>
      </c>
      <c r="BA7" s="28">
        <f t="shared" ref="BA7:BB7" si="56">AU7+AY7</f>
        <v>47</v>
      </c>
      <c r="BB7" s="28">
        <f t="shared" si="56"/>
        <v>53</v>
      </c>
      <c r="BC7" s="28">
        <f t="shared" si="38"/>
        <v>100</v>
      </c>
      <c r="BD7" s="24">
        <f t="shared" si="39"/>
        <v>90.90909091</v>
      </c>
      <c r="BE7" s="25">
        <v>6.0</v>
      </c>
      <c r="BF7" s="25">
        <v>4.0</v>
      </c>
      <c r="BG7" s="28">
        <f t="shared" ref="BG7:BH7" si="57">BA7+BE7</f>
        <v>53</v>
      </c>
      <c r="BH7" s="28">
        <f t="shared" si="57"/>
        <v>57</v>
      </c>
      <c r="BI7" s="28">
        <f t="shared" si="41"/>
        <v>110</v>
      </c>
      <c r="BJ7" s="24">
        <f t="shared" si="42"/>
        <v>91.66666667</v>
      </c>
      <c r="BK7" s="26">
        <v>2.0</v>
      </c>
      <c r="BL7" s="26">
        <v>7.0</v>
      </c>
      <c r="BM7" s="33">
        <f t="shared" ref="BM7:BN7" si="58">BK7+BG7</f>
        <v>55</v>
      </c>
      <c r="BN7" s="33">
        <f t="shared" si="58"/>
        <v>64</v>
      </c>
      <c r="BO7" s="33">
        <f t="shared" si="44"/>
        <v>119</v>
      </c>
      <c r="BP7" s="27">
        <f t="shared" si="45"/>
        <v>90.83969466</v>
      </c>
      <c r="BQ7" s="25">
        <v>4.0</v>
      </c>
      <c r="BR7" s="25">
        <v>9.0</v>
      </c>
      <c r="BS7" s="28">
        <f t="shared" ref="BS7:BT7" si="59">BM7+BQ7</f>
        <v>59</v>
      </c>
      <c r="BT7" s="28">
        <f t="shared" si="59"/>
        <v>73</v>
      </c>
      <c r="BU7" s="28">
        <f t="shared" si="47"/>
        <v>132</v>
      </c>
      <c r="BV7" s="28">
        <f t="shared" si="48"/>
        <v>91.03448276</v>
      </c>
    </row>
    <row r="8" ht="15.75" customHeight="1">
      <c r="A8" s="29">
        <v>3.0</v>
      </c>
      <c r="B8" s="29" t="s">
        <v>13</v>
      </c>
      <c r="C8" s="19">
        <v>3.0</v>
      </c>
      <c r="D8" s="19">
        <v>4.0</v>
      </c>
      <c r="E8" s="19">
        <f t="shared" ref="E8:F8" si="60">C8</f>
        <v>3</v>
      </c>
      <c r="F8" s="19">
        <f t="shared" si="60"/>
        <v>4</v>
      </c>
      <c r="G8" s="19">
        <f t="shared" si="13"/>
        <v>7</v>
      </c>
      <c r="H8" s="20">
        <f t="shared" si="14"/>
        <v>100</v>
      </c>
      <c r="I8" s="19">
        <v>3.0</v>
      </c>
      <c r="J8" s="19">
        <v>7.0</v>
      </c>
      <c r="K8" s="19">
        <f t="shared" si="15"/>
        <v>6</v>
      </c>
      <c r="L8" s="19">
        <f t="shared" si="16"/>
        <v>11</v>
      </c>
      <c r="M8" s="19">
        <f t="shared" si="17"/>
        <v>17</v>
      </c>
      <c r="N8" s="20">
        <f t="shared" si="18"/>
        <v>89.47368421</v>
      </c>
      <c r="O8" s="21">
        <v>6.0</v>
      </c>
      <c r="P8" s="21">
        <v>8.0</v>
      </c>
      <c r="Q8" s="19">
        <f t="shared" ref="Q8:R8" si="61">K8+O8</f>
        <v>12</v>
      </c>
      <c r="R8" s="19">
        <f t="shared" si="61"/>
        <v>19</v>
      </c>
      <c r="S8" s="19">
        <f t="shared" si="20"/>
        <v>31</v>
      </c>
      <c r="T8" s="20">
        <f t="shared" si="21"/>
        <v>91.17647059</v>
      </c>
      <c r="U8" s="22">
        <v>5.0</v>
      </c>
      <c r="V8" s="22">
        <v>6.0</v>
      </c>
      <c r="W8" s="23">
        <f t="shared" ref="W8:X8" si="62">Q8+U8</f>
        <v>17</v>
      </c>
      <c r="X8" s="23">
        <f t="shared" si="62"/>
        <v>25</v>
      </c>
      <c r="Y8" s="23">
        <f t="shared" si="23"/>
        <v>42</v>
      </c>
      <c r="Z8" s="24">
        <f t="shared" si="24"/>
        <v>89.36170213</v>
      </c>
      <c r="AA8" s="22">
        <v>4.0</v>
      </c>
      <c r="AB8" s="22">
        <v>9.0</v>
      </c>
      <c r="AC8" s="23">
        <f t="shared" ref="AC8:AD8" si="63">W8+AA8</f>
        <v>21</v>
      </c>
      <c r="AD8" s="23">
        <f t="shared" si="63"/>
        <v>34</v>
      </c>
      <c r="AE8" s="23">
        <f t="shared" si="26"/>
        <v>55</v>
      </c>
      <c r="AF8" s="28">
        <f t="shared" si="27"/>
        <v>91.66666667</v>
      </c>
      <c r="AG8" s="31">
        <v>7.0</v>
      </c>
      <c r="AH8" s="31">
        <v>6.0</v>
      </c>
      <c r="AI8" s="32">
        <f t="shared" ref="AI8:AJ8" si="64">AC8+AG8</f>
        <v>28</v>
      </c>
      <c r="AJ8" s="32">
        <f t="shared" si="64"/>
        <v>40</v>
      </c>
      <c r="AK8" s="32">
        <f t="shared" si="29"/>
        <v>68</v>
      </c>
      <c r="AL8" s="24">
        <f t="shared" si="30"/>
        <v>89.47368421</v>
      </c>
      <c r="AM8" s="25">
        <v>8.0</v>
      </c>
      <c r="AN8" s="25">
        <v>6.0</v>
      </c>
      <c r="AO8" s="28">
        <f t="shared" ref="AO8:AP8" si="65">AM8+AI8</f>
        <v>36</v>
      </c>
      <c r="AP8" s="28">
        <f t="shared" si="65"/>
        <v>46</v>
      </c>
      <c r="AQ8" s="28">
        <f t="shared" si="32"/>
        <v>82</v>
      </c>
      <c r="AR8" s="24">
        <f t="shared" si="33"/>
        <v>91.11111111</v>
      </c>
      <c r="AS8" s="25">
        <v>3.0</v>
      </c>
      <c r="AT8" s="25">
        <v>4.0</v>
      </c>
      <c r="AU8" s="28">
        <f t="shared" ref="AU8:AV8" si="66">AO8+AS8</f>
        <v>39</v>
      </c>
      <c r="AV8" s="28">
        <f t="shared" si="66"/>
        <v>50</v>
      </c>
      <c r="AW8" s="28">
        <f t="shared" si="35"/>
        <v>89</v>
      </c>
      <c r="AX8" s="24">
        <f t="shared" si="36"/>
        <v>90.81632653</v>
      </c>
      <c r="AY8" s="25">
        <v>6.0</v>
      </c>
      <c r="AZ8" s="25">
        <v>6.0</v>
      </c>
      <c r="BA8" s="28">
        <f t="shared" ref="BA8:BB8" si="67">AU8+AY8</f>
        <v>45</v>
      </c>
      <c r="BB8" s="28">
        <f t="shared" si="67"/>
        <v>56</v>
      </c>
      <c r="BC8" s="28">
        <f t="shared" si="38"/>
        <v>101</v>
      </c>
      <c r="BD8" s="24">
        <f t="shared" si="39"/>
        <v>91.81818182</v>
      </c>
      <c r="BE8" s="25">
        <v>6.0</v>
      </c>
      <c r="BF8" s="25">
        <v>4.0</v>
      </c>
      <c r="BG8" s="28">
        <f t="shared" ref="BG8:BH8" si="68">BA8+BE8</f>
        <v>51</v>
      </c>
      <c r="BH8" s="28">
        <f t="shared" si="68"/>
        <v>60</v>
      </c>
      <c r="BI8" s="28">
        <f t="shared" si="41"/>
        <v>111</v>
      </c>
      <c r="BJ8" s="24">
        <f t="shared" si="42"/>
        <v>92.5</v>
      </c>
      <c r="BK8" s="26">
        <v>3.0</v>
      </c>
      <c r="BL8" s="26">
        <v>6.0</v>
      </c>
      <c r="BM8" s="33">
        <f t="shared" ref="BM8:BN8" si="69">BK8+BG8</f>
        <v>54</v>
      </c>
      <c r="BN8" s="33">
        <f t="shared" si="69"/>
        <v>66</v>
      </c>
      <c r="BO8" s="33">
        <f t="shared" si="44"/>
        <v>120</v>
      </c>
      <c r="BP8" s="27">
        <f t="shared" si="45"/>
        <v>91.60305344</v>
      </c>
      <c r="BQ8" s="25">
        <v>4.0</v>
      </c>
      <c r="BR8" s="25">
        <v>8.0</v>
      </c>
      <c r="BS8" s="28">
        <f t="shared" ref="BS8:BT8" si="70">BM8+BQ8</f>
        <v>58</v>
      </c>
      <c r="BT8" s="28">
        <f t="shared" si="70"/>
        <v>74</v>
      </c>
      <c r="BU8" s="28">
        <f t="shared" si="47"/>
        <v>132</v>
      </c>
      <c r="BV8" s="28">
        <f t="shared" si="48"/>
        <v>91.03448276</v>
      </c>
    </row>
    <row r="9" ht="15.75" customHeight="1">
      <c r="A9" s="29">
        <v>4.0</v>
      </c>
      <c r="B9" s="30" t="s">
        <v>14</v>
      </c>
      <c r="C9" s="19">
        <v>3.0</v>
      </c>
      <c r="D9" s="19">
        <v>4.0</v>
      </c>
      <c r="E9" s="19">
        <f t="shared" ref="E9:F9" si="71">C9</f>
        <v>3</v>
      </c>
      <c r="F9" s="19">
        <f t="shared" si="71"/>
        <v>4</v>
      </c>
      <c r="G9" s="19">
        <f t="shared" si="13"/>
        <v>7</v>
      </c>
      <c r="H9" s="20">
        <f t="shared" si="14"/>
        <v>100</v>
      </c>
      <c r="I9" s="19">
        <v>4.0</v>
      </c>
      <c r="J9" s="19">
        <v>7.0</v>
      </c>
      <c r="K9" s="19">
        <f t="shared" si="15"/>
        <v>7</v>
      </c>
      <c r="L9" s="19">
        <f t="shared" si="16"/>
        <v>11</v>
      </c>
      <c r="M9" s="19">
        <f t="shared" si="17"/>
        <v>18</v>
      </c>
      <c r="N9" s="20">
        <f t="shared" si="18"/>
        <v>94.73684211</v>
      </c>
      <c r="O9" s="21">
        <v>7.0</v>
      </c>
      <c r="P9" s="21">
        <v>7.0</v>
      </c>
      <c r="Q9" s="19">
        <f t="shared" ref="Q9:R9" si="72">K9+O9</f>
        <v>14</v>
      </c>
      <c r="R9" s="19">
        <f t="shared" si="72"/>
        <v>18</v>
      </c>
      <c r="S9" s="19">
        <f t="shared" si="20"/>
        <v>32</v>
      </c>
      <c r="T9" s="20">
        <f t="shared" si="21"/>
        <v>94.11764706</v>
      </c>
      <c r="U9" s="22">
        <v>6.0</v>
      </c>
      <c r="V9" s="22">
        <v>7.0</v>
      </c>
      <c r="W9" s="23">
        <f t="shared" ref="W9:X9" si="73">Q9+U9</f>
        <v>20</v>
      </c>
      <c r="X9" s="23">
        <f t="shared" si="73"/>
        <v>25</v>
      </c>
      <c r="Y9" s="23">
        <f t="shared" si="23"/>
        <v>45</v>
      </c>
      <c r="Z9" s="24">
        <f t="shared" si="24"/>
        <v>95.74468085</v>
      </c>
      <c r="AA9" s="22">
        <v>4.0</v>
      </c>
      <c r="AB9" s="22">
        <v>6.0</v>
      </c>
      <c r="AC9" s="23">
        <f t="shared" ref="AC9:AD9" si="74">W9+AA9</f>
        <v>24</v>
      </c>
      <c r="AD9" s="23">
        <f t="shared" si="74"/>
        <v>31</v>
      </c>
      <c r="AE9" s="23">
        <f t="shared" si="26"/>
        <v>55</v>
      </c>
      <c r="AF9" s="28">
        <f t="shared" si="27"/>
        <v>91.66666667</v>
      </c>
      <c r="AG9" s="31">
        <v>8.0</v>
      </c>
      <c r="AH9" s="31">
        <v>7.0</v>
      </c>
      <c r="AI9" s="32">
        <f t="shared" ref="AI9:AJ9" si="75">AC9+AG9</f>
        <v>32</v>
      </c>
      <c r="AJ9" s="32">
        <f t="shared" si="75"/>
        <v>38</v>
      </c>
      <c r="AK9" s="32">
        <f t="shared" si="29"/>
        <v>70</v>
      </c>
      <c r="AL9" s="24">
        <f t="shared" si="30"/>
        <v>92.10526316</v>
      </c>
      <c r="AM9" s="25">
        <v>7.0</v>
      </c>
      <c r="AN9" s="25">
        <v>5.0</v>
      </c>
      <c r="AO9" s="28">
        <f t="shared" ref="AO9:AP9" si="76">AM9+AI9</f>
        <v>39</v>
      </c>
      <c r="AP9" s="28">
        <f t="shared" si="76"/>
        <v>43</v>
      </c>
      <c r="AQ9" s="28">
        <f t="shared" si="32"/>
        <v>82</v>
      </c>
      <c r="AR9" s="24">
        <f t="shared" si="33"/>
        <v>91.11111111</v>
      </c>
      <c r="AS9" s="25">
        <v>4.0</v>
      </c>
      <c r="AT9" s="25">
        <v>4.0</v>
      </c>
      <c r="AU9" s="28">
        <f t="shared" ref="AU9:AV9" si="77">AO9+AS9</f>
        <v>43</v>
      </c>
      <c r="AV9" s="28">
        <f t="shared" si="77"/>
        <v>47</v>
      </c>
      <c r="AW9" s="28">
        <f t="shared" si="35"/>
        <v>90</v>
      </c>
      <c r="AX9" s="24">
        <f t="shared" si="36"/>
        <v>91.83673469</v>
      </c>
      <c r="AY9" s="25">
        <v>5.0</v>
      </c>
      <c r="AZ9" s="25">
        <v>6.0</v>
      </c>
      <c r="BA9" s="28">
        <f t="shared" ref="BA9:BB9" si="78">AU9+AY9</f>
        <v>48</v>
      </c>
      <c r="BB9" s="28">
        <f t="shared" si="78"/>
        <v>53</v>
      </c>
      <c r="BC9" s="28">
        <f t="shared" si="38"/>
        <v>101</v>
      </c>
      <c r="BD9" s="24">
        <f t="shared" si="39"/>
        <v>91.81818182</v>
      </c>
      <c r="BE9" s="25">
        <v>6.0</v>
      </c>
      <c r="BF9" s="25">
        <v>4.0</v>
      </c>
      <c r="BG9" s="28">
        <f t="shared" ref="BG9:BH9" si="79">BA9+BE9</f>
        <v>54</v>
      </c>
      <c r="BH9" s="28">
        <f t="shared" si="79"/>
        <v>57</v>
      </c>
      <c r="BI9" s="28">
        <f t="shared" si="41"/>
        <v>111</v>
      </c>
      <c r="BJ9" s="24">
        <f t="shared" si="42"/>
        <v>92.5</v>
      </c>
      <c r="BK9" s="26">
        <v>4.0</v>
      </c>
      <c r="BL9" s="26">
        <v>7.0</v>
      </c>
      <c r="BM9" s="33">
        <f t="shared" ref="BM9:BN9" si="80">BK9+BG9</f>
        <v>58</v>
      </c>
      <c r="BN9" s="33">
        <f t="shared" si="80"/>
        <v>64</v>
      </c>
      <c r="BO9" s="33">
        <f t="shared" si="44"/>
        <v>122</v>
      </c>
      <c r="BP9" s="27">
        <f t="shared" si="45"/>
        <v>93.12977099</v>
      </c>
      <c r="BQ9" s="25">
        <v>5.0</v>
      </c>
      <c r="BR9" s="25">
        <v>8.0</v>
      </c>
      <c r="BS9" s="28">
        <f t="shared" ref="BS9:BT9" si="81">BM9+BQ9</f>
        <v>63</v>
      </c>
      <c r="BT9" s="28">
        <f t="shared" si="81"/>
        <v>72</v>
      </c>
      <c r="BU9" s="28">
        <f t="shared" si="47"/>
        <v>135</v>
      </c>
      <c r="BV9" s="28">
        <f t="shared" si="48"/>
        <v>93.10344828</v>
      </c>
    </row>
    <row r="10" ht="15.75" customHeight="1">
      <c r="A10" s="29">
        <v>5.0</v>
      </c>
      <c r="B10" s="30" t="s">
        <v>15</v>
      </c>
      <c r="C10" s="19">
        <v>2.0</v>
      </c>
      <c r="D10" s="19">
        <v>2.0</v>
      </c>
      <c r="E10" s="19">
        <f t="shared" ref="E10:F10" si="82">C10</f>
        <v>2</v>
      </c>
      <c r="F10" s="19">
        <f t="shared" si="82"/>
        <v>2</v>
      </c>
      <c r="G10" s="19">
        <f t="shared" si="13"/>
        <v>4</v>
      </c>
      <c r="H10" s="20">
        <f t="shared" si="14"/>
        <v>57.14285714</v>
      </c>
      <c r="I10" s="19">
        <v>2.0</v>
      </c>
      <c r="J10" s="19">
        <v>6.0</v>
      </c>
      <c r="K10" s="19">
        <f t="shared" si="15"/>
        <v>4</v>
      </c>
      <c r="L10" s="19">
        <f t="shared" si="16"/>
        <v>8</v>
      </c>
      <c r="M10" s="19">
        <f t="shared" si="17"/>
        <v>12</v>
      </c>
      <c r="N10" s="20">
        <f t="shared" si="18"/>
        <v>63.15789474</v>
      </c>
      <c r="O10" s="21">
        <v>3.0</v>
      </c>
      <c r="P10" s="21">
        <v>7.0</v>
      </c>
      <c r="Q10" s="19">
        <f t="shared" ref="Q10:R10" si="83">K10+O10</f>
        <v>7</v>
      </c>
      <c r="R10" s="19">
        <f t="shared" si="83"/>
        <v>15</v>
      </c>
      <c r="S10" s="19">
        <f t="shared" si="20"/>
        <v>22</v>
      </c>
      <c r="T10" s="34">
        <f t="shared" si="21"/>
        <v>64.70588235</v>
      </c>
      <c r="U10" s="22">
        <v>5.0</v>
      </c>
      <c r="V10" s="22">
        <v>5.0</v>
      </c>
      <c r="W10" s="23">
        <f t="shared" ref="W10:X10" si="84">Q10+U10</f>
        <v>12</v>
      </c>
      <c r="X10" s="23">
        <f t="shared" si="84"/>
        <v>20</v>
      </c>
      <c r="Y10" s="23">
        <f t="shared" si="23"/>
        <v>32</v>
      </c>
      <c r="Z10" s="35">
        <f t="shared" si="24"/>
        <v>68.08510638</v>
      </c>
      <c r="AA10" s="22">
        <v>4.0</v>
      </c>
      <c r="AB10" s="22">
        <v>6.0</v>
      </c>
      <c r="AC10" s="23">
        <f t="shared" ref="AC10:AD10" si="85">W10+AA10</f>
        <v>16</v>
      </c>
      <c r="AD10" s="23">
        <f t="shared" si="85"/>
        <v>26</v>
      </c>
      <c r="AE10" s="23">
        <f t="shared" si="26"/>
        <v>42</v>
      </c>
      <c r="AF10" s="36">
        <f t="shared" si="27"/>
        <v>70</v>
      </c>
      <c r="AG10" s="37">
        <v>9.0</v>
      </c>
      <c r="AH10" s="37">
        <v>7.0</v>
      </c>
      <c r="AI10" s="32">
        <f t="shared" ref="AI10:AJ10" si="86">AC10+AG10</f>
        <v>25</v>
      </c>
      <c r="AJ10" s="32">
        <f t="shared" si="86"/>
        <v>33</v>
      </c>
      <c r="AK10" s="32">
        <f t="shared" si="29"/>
        <v>58</v>
      </c>
      <c r="AL10" s="24">
        <f t="shared" si="30"/>
        <v>76.31578947</v>
      </c>
      <c r="AM10" s="25">
        <v>8.0</v>
      </c>
      <c r="AN10" s="25">
        <v>6.0</v>
      </c>
      <c r="AO10" s="28">
        <f t="shared" ref="AO10:AP10" si="87">AM10+AI10</f>
        <v>33</v>
      </c>
      <c r="AP10" s="28">
        <f t="shared" si="87"/>
        <v>39</v>
      </c>
      <c r="AQ10" s="28">
        <f t="shared" si="32"/>
        <v>72</v>
      </c>
      <c r="AR10" s="24">
        <f t="shared" si="33"/>
        <v>80</v>
      </c>
      <c r="AS10" s="25">
        <v>3.0</v>
      </c>
      <c r="AT10" s="25">
        <v>4.0</v>
      </c>
      <c r="AU10" s="28">
        <f t="shared" ref="AU10:AV10" si="88">AO10+AS10</f>
        <v>36</v>
      </c>
      <c r="AV10" s="28">
        <f t="shared" si="88"/>
        <v>43</v>
      </c>
      <c r="AW10" s="28">
        <f t="shared" si="35"/>
        <v>79</v>
      </c>
      <c r="AX10" s="24">
        <f t="shared" si="36"/>
        <v>80.6122449</v>
      </c>
      <c r="AY10" s="25">
        <v>6.0</v>
      </c>
      <c r="AZ10" s="25">
        <v>4.0</v>
      </c>
      <c r="BA10" s="28">
        <f t="shared" ref="BA10:BB10" si="89">AU10+AY10</f>
        <v>42</v>
      </c>
      <c r="BB10" s="28">
        <f t="shared" si="89"/>
        <v>47</v>
      </c>
      <c r="BC10" s="28">
        <f t="shared" si="38"/>
        <v>89</v>
      </c>
      <c r="BD10" s="24">
        <f t="shared" si="39"/>
        <v>80.90909091</v>
      </c>
      <c r="BE10" s="25">
        <v>5.0</v>
      </c>
      <c r="BF10" s="25">
        <v>4.0</v>
      </c>
      <c r="BG10" s="28">
        <f t="shared" ref="BG10:BH10" si="90">BA10+BE10</f>
        <v>47</v>
      </c>
      <c r="BH10" s="28">
        <f t="shared" si="90"/>
        <v>51</v>
      </c>
      <c r="BI10" s="28">
        <f t="shared" si="41"/>
        <v>98</v>
      </c>
      <c r="BJ10" s="24">
        <f t="shared" si="42"/>
        <v>81.66666667</v>
      </c>
      <c r="BK10" s="26">
        <v>4.0</v>
      </c>
      <c r="BL10" s="26">
        <v>5.0</v>
      </c>
      <c r="BM10" s="33">
        <f t="shared" ref="BM10:BN10" si="91">BK10+BG10</f>
        <v>51</v>
      </c>
      <c r="BN10" s="33">
        <f t="shared" si="91"/>
        <v>56</v>
      </c>
      <c r="BO10" s="33">
        <f t="shared" si="44"/>
        <v>107</v>
      </c>
      <c r="BP10" s="27">
        <f t="shared" si="45"/>
        <v>81.67938931</v>
      </c>
      <c r="BQ10" s="25">
        <v>4.0</v>
      </c>
      <c r="BR10" s="25">
        <v>7.0</v>
      </c>
      <c r="BS10" s="28">
        <f t="shared" ref="BS10:BT10" si="92">BM10+BQ10</f>
        <v>55</v>
      </c>
      <c r="BT10" s="28">
        <f t="shared" si="92"/>
        <v>63</v>
      </c>
      <c r="BU10" s="28">
        <f t="shared" si="47"/>
        <v>118</v>
      </c>
      <c r="BV10" s="28">
        <f t="shared" si="48"/>
        <v>81.37931034</v>
      </c>
    </row>
    <row r="11" ht="15.75" customHeight="1">
      <c r="A11" s="29">
        <v>6.0</v>
      </c>
      <c r="B11" s="29" t="s">
        <v>16</v>
      </c>
      <c r="C11" s="19">
        <v>3.0</v>
      </c>
      <c r="D11" s="19">
        <v>4.0</v>
      </c>
      <c r="E11" s="19">
        <f t="shared" ref="E11:F11" si="93">C11</f>
        <v>3</v>
      </c>
      <c r="F11" s="19">
        <f t="shared" si="93"/>
        <v>4</v>
      </c>
      <c r="G11" s="19">
        <f t="shared" si="13"/>
        <v>7</v>
      </c>
      <c r="H11" s="20">
        <f t="shared" si="14"/>
        <v>100</v>
      </c>
      <c r="I11" s="19">
        <v>4.0</v>
      </c>
      <c r="J11" s="19">
        <v>8.0</v>
      </c>
      <c r="K11" s="19">
        <f t="shared" si="15"/>
        <v>7</v>
      </c>
      <c r="L11" s="19">
        <f t="shared" si="16"/>
        <v>12</v>
      </c>
      <c r="M11" s="19">
        <f t="shared" si="17"/>
        <v>19</v>
      </c>
      <c r="N11" s="20">
        <f t="shared" si="18"/>
        <v>100</v>
      </c>
      <c r="O11" s="21">
        <v>6.0</v>
      </c>
      <c r="P11" s="21">
        <v>8.0</v>
      </c>
      <c r="Q11" s="19">
        <f t="shared" ref="Q11:R11" si="94">K11+O11</f>
        <v>13</v>
      </c>
      <c r="R11" s="19">
        <f t="shared" si="94"/>
        <v>20</v>
      </c>
      <c r="S11" s="19">
        <f t="shared" si="20"/>
        <v>33</v>
      </c>
      <c r="T11" s="20">
        <f t="shared" si="21"/>
        <v>97.05882353</v>
      </c>
      <c r="U11" s="22">
        <v>6.0</v>
      </c>
      <c r="V11" s="22">
        <v>7.0</v>
      </c>
      <c r="W11" s="23">
        <f t="shared" ref="W11:X11" si="95">Q11+U11</f>
        <v>19</v>
      </c>
      <c r="X11" s="23">
        <f t="shared" si="95"/>
        <v>27</v>
      </c>
      <c r="Y11" s="23">
        <f t="shared" si="23"/>
        <v>46</v>
      </c>
      <c r="Z11" s="24">
        <f t="shared" si="24"/>
        <v>97.87234043</v>
      </c>
      <c r="AA11" s="22">
        <v>4.0</v>
      </c>
      <c r="AB11" s="22">
        <v>9.0</v>
      </c>
      <c r="AC11" s="23">
        <f t="shared" ref="AC11:AD11" si="96">W11+AA11</f>
        <v>23</v>
      </c>
      <c r="AD11" s="23">
        <f t="shared" si="96"/>
        <v>36</v>
      </c>
      <c r="AE11" s="23">
        <f t="shared" si="26"/>
        <v>59</v>
      </c>
      <c r="AF11" s="28">
        <f t="shared" si="27"/>
        <v>98.33333333</v>
      </c>
      <c r="AG11" s="31">
        <v>9.0</v>
      </c>
      <c r="AH11" s="31">
        <v>7.0</v>
      </c>
      <c r="AI11" s="32">
        <f t="shared" ref="AI11:AJ11" si="97">AC11+AG11</f>
        <v>32</v>
      </c>
      <c r="AJ11" s="32">
        <f t="shared" si="97"/>
        <v>43</v>
      </c>
      <c r="AK11" s="32">
        <f t="shared" si="29"/>
        <v>75</v>
      </c>
      <c r="AL11" s="24">
        <f t="shared" si="30"/>
        <v>98.68421053</v>
      </c>
      <c r="AM11" s="25">
        <v>8.0</v>
      </c>
      <c r="AN11" s="25">
        <v>6.0</v>
      </c>
      <c r="AO11" s="28">
        <f t="shared" ref="AO11:AP11" si="98">AM11+AI11</f>
        <v>40</v>
      </c>
      <c r="AP11" s="28">
        <f t="shared" si="98"/>
        <v>49</v>
      </c>
      <c r="AQ11" s="28">
        <f t="shared" si="32"/>
        <v>89</v>
      </c>
      <c r="AR11" s="24">
        <f t="shared" si="33"/>
        <v>98.88888889</v>
      </c>
      <c r="AS11" s="25">
        <v>3.0</v>
      </c>
      <c r="AT11" s="25">
        <v>4.0</v>
      </c>
      <c r="AU11" s="28">
        <f t="shared" ref="AU11:AV11" si="99">AO11+AS11</f>
        <v>43</v>
      </c>
      <c r="AV11" s="28">
        <f t="shared" si="99"/>
        <v>53</v>
      </c>
      <c r="AW11" s="28">
        <f t="shared" si="35"/>
        <v>96</v>
      </c>
      <c r="AX11" s="24">
        <f t="shared" si="36"/>
        <v>97.95918367</v>
      </c>
      <c r="AY11" s="25">
        <v>6.0</v>
      </c>
      <c r="AZ11" s="25">
        <v>5.0</v>
      </c>
      <c r="BA11" s="28">
        <f t="shared" ref="BA11:BB11" si="100">AU11+AY11</f>
        <v>49</v>
      </c>
      <c r="BB11" s="28">
        <f t="shared" si="100"/>
        <v>58</v>
      </c>
      <c r="BC11" s="28">
        <f t="shared" si="38"/>
        <v>107</v>
      </c>
      <c r="BD11" s="24">
        <f t="shared" si="39"/>
        <v>97.27272727</v>
      </c>
      <c r="BE11" s="25">
        <v>6.0</v>
      </c>
      <c r="BF11" s="25">
        <v>4.0</v>
      </c>
      <c r="BG11" s="28">
        <f t="shared" ref="BG11:BH11" si="101">BA11+BE11</f>
        <v>55</v>
      </c>
      <c r="BH11" s="28">
        <f t="shared" si="101"/>
        <v>62</v>
      </c>
      <c r="BI11" s="28">
        <f t="shared" si="41"/>
        <v>117</v>
      </c>
      <c r="BJ11" s="24">
        <f t="shared" si="42"/>
        <v>97.5</v>
      </c>
      <c r="BK11" s="26">
        <v>4.0</v>
      </c>
      <c r="BL11" s="26">
        <v>7.0</v>
      </c>
      <c r="BM11" s="33">
        <f t="shared" ref="BM11:BN11" si="102">BK11+BG11</f>
        <v>59</v>
      </c>
      <c r="BN11" s="33">
        <f t="shared" si="102"/>
        <v>69</v>
      </c>
      <c r="BO11" s="33">
        <f t="shared" si="44"/>
        <v>128</v>
      </c>
      <c r="BP11" s="27">
        <f t="shared" si="45"/>
        <v>97.70992366</v>
      </c>
      <c r="BQ11" s="25">
        <v>5.0</v>
      </c>
      <c r="BR11" s="25">
        <v>9.0</v>
      </c>
      <c r="BS11" s="28">
        <f t="shared" ref="BS11:BT11" si="103">BM11+BQ11</f>
        <v>64</v>
      </c>
      <c r="BT11" s="28">
        <f t="shared" si="103"/>
        <v>78</v>
      </c>
      <c r="BU11" s="28">
        <f t="shared" si="47"/>
        <v>142</v>
      </c>
      <c r="BV11" s="28">
        <f t="shared" si="48"/>
        <v>97.93103448</v>
      </c>
    </row>
    <row r="12" ht="15.75" customHeight="1">
      <c r="A12" s="29">
        <v>7.0</v>
      </c>
      <c r="B12" s="29" t="s">
        <v>17</v>
      </c>
      <c r="C12" s="19">
        <v>3.0</v>
      </c>
      <c r="D12" s="19">
        <v>4.0</v>
      </c>
      <c r="E12" s="19">
        <f t="shared" ref="E12:F12" si="104">C12</f>
        <v>3</v>
      </c>
      <c r="F12" s="19">
        <f t="shared" si="104"/>
        <v>4</v>
      </c>
      <c r="G12" s="19">
        <f t="shared" si="13"/>
        <v>7</v>
      </c>
      <c r="H12" s="20">
        <f t="shared" si="14"/>
        <v>100</v>
      </c>
      <c r="I12" s="19">
        <v>3.0</v>
      </c>
      <c r="J12" s="19">
        <v>8.0</v>
      </c>
      <c r="K12" s="19">
        <f t="shared" si="15"/>
        <v>6</v>
      </c>
      <c r="L12" s="19">
        <f t="shared" si="16"/>
        <v>12</v>
      </c>
      <c r="M12" s="19">
        <f t="shared" si="17"/>
        <v>18</v>
      </c>
      <c r="N12" s="20">
        <f t="shared" si="18"/>
        <v>94.73684211</v>
      </c>
      <c r="O12" s="21">
        <v>7.0</v>
      </c>
      <c r="P12" s="21">
        <v>8.0</v>
      </c>
      <c r="Q12" s="19">
        <f t="shared" ref="Q12:R12" si="105">K12+O12</f>
        <v>13</v>
      </c>
      <c r="R12" s="19">
        <f t="shared" si="105"/>
        <v>20</v>
      </c>
      <c r="S12" s="19">
        <f t="shared" si="20"/>
        <v>33</v>
      </c>
      <c r="T12" s="20">
        <f t="shared" si="21"/>
        <v>97.05882353</v>
      </c>
      <c r="U12" s="22">
        <v>5.0</v>
      </c>
      <c r="V12" s="22">
        <v>7.0</v>
      </c>
      <c r="W12" s="23">
        <f t="shared" ref="W12:X12" si="106">Q12+U12</f>
        <v>18</v>
      </c>
      <c r="X12" s="23">
        <f t="shared" si="106"/>
        <v>27</v>
      </c>
      <c r="Y12" s="23">
        <f t="shared" si="23"/>
        <v>45</v>
      </c>
      <c r="Z12" s="24">
        <f t="shared" si="24"/>
        <v>95.74468085</v>
      </c>
      <c r="AA12" s="22">
        <v>4.0</v>
      </c>
      <c r="AB12" s="22">
        <v>9.0</v>
      </c>
      <c r="AC12" s="23">
        <f t="shared" ref="AC12:AD12" si="107">W12+AA12</f>
        <v>22</v>
      </c>
      <c r="AD12" s="23">
        <f t="shared" si="107"/>
        <v>36</v>
      </c>
      <c r="AE12" s="23">
        <f t="shared" si="26"/>
        <v>58</v>
      </c>
      <c r="AF12" s="28">
        <f t="shared" si="27"/>
        <v>96.66666667</v>
      </c>
      <c r="AG12" s="31">
        <v>8.0</v>
      </c>
      <c r="AH12" s="31">
        <v>6.0</v>
      </c>
      <c r="AI12" s="32">
        <f t="shared" ref="AI12:AJ12" si="108">AC12+AG12</f>
        <v>30</v>
      </c>
      <c r="AJ12" s="32">
        <f t="shared" si="108"/>
        <v>42</v>
      </c>
      <c r="AK12" s="32">
        <f t="shared" si="29"/>
        <v>72</v>
      </c>
      <c r="AL12" s="24">
        <f t="shared" si="30"/>
        <v>94.73684211</v>
      </c>
      <c r="AM12" s="25">
        <v>8.0</v>
      </c>
      <c r="AN12" s="25">
        <v>6.0</v>
      </c>
      <c r="AO12" s="28">
        <f t="shared" ref="AO12:AP12" si="109">AM12+AI12</f>
        <v>38</v>
      </c>
      <c r="AP12" s="28">
        <f t="shared" si="109"/>
        <v>48</v>
      </c>
      <c r="AQ12" s="28">
        <f t="shared" si="32"/>
        <v>86</v>
      </c>
      <c r="AR12" s="24">
        <f t="shared" si="33"/>
        <v>95.55555556</v>
      </c>
      <c r="AS12" s="25">
        <v>4.0</v>
      </c>
      <c r="AT12" s="25">
        <v>4.0</v>
      </c>
      <c r="AU12" s="28">
        <f t="shared" ref="AU12:AV12" si="110">AO12+AS12</f>
        <v>42</v>
      </c>
      <c r="AV12" s="28">
        <f t="shared" si="110"/>
        <v>52</v>
      </c>
      <c r="AW12" s="28">
        <f t="shared" si="35"/>
        <v>94</v>
      </c>
      <c r="AX12" s="24">
        <f t="shared" si="36"/>
        <v>95.91836735</v>
      </c>
      <c r="AY12" s="25">
        <v>6.0</v>
      </c>
      <c r="AZ12" s="25">
        <v>6.0</v>
      </c>
      <c r="BA12" s="28">
        <f t="shared" ref="BA12:BB12" si="111">AU12+AY12</f>
        <v>48</v>
      </c>
      <c r="BB12" s="28">
        <f t="shared" si="111"/>
        <v>58</v>
      </c>
      <c r="BC12" s="28">
        <f t="shared" si="38"/>
        <v>106</v>
      </c>
      <c r="BD12" s="24">
        <f t="shared" si="39"/>
        <v>96.36363636</v>
      </c>
      <c r="BE12" s="25">
        <v>6.0</v>
      </c>
      <c r="BF12" s="25">
        <v>4.0</v>
      </c>
      <c r="BG12" s="28">
        <f t="shared" ref="BG12:BH12" si="112">BA12+BE12</f>
        <v>54</v>
      </c>
      <c r="BH12" s="28">
        <f t="shared" si="112"/>
        <v>62</v>
      </c>
      <c r="BI12" s="28">
        <f t="shared" si="41"/>
        <v>116</v>
      </c>
      <c r="BJ12" s="24">
        <f t="shared" si="42"/>
        <v>96.66666667</v>
      </c>
      <c r="BK12" s="26">
        <v>4.0</v>
      </c>
      <c r="BL12" s="26">
        <v>7.0</v>
      </c>
      <c r="BM12" s="33">
        <f t="shared" ref="BM12:BN12" si="113">BK12+BG12</f>
        <v>58</v>
      </c>
      <c r="BN12" s="33">
        <f t="shared" si="113"/>
        <v>69</v>
      </c>
      <c r="BO12" s="33">
        <f t="shared" si="44"/>
        <v>127</v>
      </c>
      <c r="BP12" s="27">
        <f t="shared" si="45"/>
        <v>96.94656489</v>
      </c>
      <c r="BQ12" s="25">
        <v>4.0</v>
      </c>
      <c r="BR12" s="25">
        <v>8.0</v>
      </c>
      <c r="BS12" s="28">
        <f t="shared" ref="BS12:BT12" si="114">BM12+BQ12</f>
        <v>62</v>
      </c>
      <c r="BT12" s="28">
        <f t="shared" si="114"/>
        <v>77</v>
      </c>
      <c r="BU12" s="28">
        <f t="shared" si="47"/>
        <v>139</v>
      </c>
      <c r="BV12" s="28">
        <f t="shared" si="48"/>
        <v>95.86206897</v>
      </c>
    </row>
    <row r="13" ht="15.75" customHeight="1">
      <c r="A13" s="29">
        <v>8.0</v>
      </c>
      <c r="B13" s="29" t="s">
        <v>18</v>
      </c>
      <c r="C13" s="19">
        <v>0.0</v>
      </c>
      <c r="D13" s="19">
        <v>1.0</v>
      </c>
      <c r="E13" s="19">
        <f t="shared" ref="E13:F13" si="115">C13</f>
        <v>0</v>
      </c>
      <c r="F13" s="19">
        <f t="shared" si="115"/>
        <v>1</v>
      </c>
      <c r="G13" s="19">
        <f t="shared" si="13"/>
        <v>1</v>
      </c>
      <c r="H13" s="20">
        <f t="shared" si="14"/>
        <v>14.28571429</v>
      </c>
      <c r="I13" s="19">
        <v>4.0</v>
      </c>
      <c r="J13" s="19">
        <v>8.0</v>
      </c>
      <c r="K13" s="19">
        <f t="shared" si="15"/>
        <v>4</v>
      </c>
      <c r="L13" s="19">
        <f t="shared" si="16"/>
        <v>9</v>
      </c>
      <c r="M13" s="19">
        <f t="shared" si="17"/>
        <v>13</v>
      </c>
      <c r="N13" s="20">
        <f t="shared" si="18"/>
        <v>68.42105263</v>
      </c>
      <c r="O13" s="21">
        <v>7.0</v>
      </c>
      <c r="P13" s="21">
        <v>8.0</v>
      </c>
      <c r="Q13" s="19">
        <f t="shared" ref="Q13:R13" si="116">K13+O13</f>
        <v>11</v>
      </c>
      <c r="R13" s="19">
        <f t="shared" si="116"/>
        <v>17</v>
      </c>
      <c r="S13" s="19">
        <f t="shared" si="20"/>
        <v>28</v>
      </c>
      <c r="T13" s="20">
        <f t="shared" si="21"/>
        <v>82.35294118</v>
      </c>
      <c r="U13" s="22">
        <v>6.0</v>
      </c>
      <c r="V13" s="22">
        <v>6.0</v>
      </c>
      <c r="W13" s="23">
        <f t="shared" ref="W13:X13" si="117">Q13+U13</f>
        <v>17</v>
      </c>
      <c r="X13" s="23">
        <f t="shared" si="117"/>
        <v>23</v>
      </c>
      <c r="Y13" s="23">
        <f t="shared" si="23"/>
        <v>40</v>
      </c>
      <c r="Z13" s="24">
        <f t="shared" si="24"/>
        <v>85.10638298</v>
      </c>
      <c r="AA13" s="22">
        <v>4.0</v>
      </c>
      <c r="AB13" s="22">
        <v>6.0</v>
      </c>
      <c r="AC13" s="23">
        <f t="shared" ref="AC13:AD13" si="118">W13+AA13</f>
        <v>21</v>
      </c>
      <c r="AD13" s="23">
        <f t="shared" si="118"/>
        <v>29</v>
      </c>
      <c r="AE13" s="23">
        <f t="shared" si="26"/>
        <v>50</v>
      </c>
      <c r="AF13" s="28">
        <f t="shared" si="27"/>
        <v>83.33333333</v>
      </c>
      <c r="AG13" s="31">
        <v>8.0</v>
      </c>
      <c r="AH13" s="31">
        <v>6.0</v>
      </c>
      <c r="AI13" s="32">
        <f t="shared" ref="AI13:AJ13" si="119">AC13+AG13</f>
        <v>29</v>
      </c>
      <c r="AJ13" s="32">
        <f t="shared" si="119"/>
        <v>35</v>
      </c>
      <c r="AK13" s="32">
        <f t="shared" si="29"/>
        <v>64</v>
      </c>
      <c r="AL13" s="24">
        <f t="shared" si="30"/>
        <v>84.21052632</v>
      </c>
      <c r="AM13" s="25">
        <v>8.0</v>
      </c>
      <c r="AN13" s="25">
        <v>6.0</v>
      </c>
      <c r="AO13" s="28">
        <f t="shared" ref="AO13:AP13" si="120">AM13+AI13</f>
        <v>37</v>
      </c>
      <c r="AP13" s="28">
        <f t="shared" si="120"/>
        <v>41</v>
      </c>
      <c r="AQ13" s="28">
        <f t="shared" si="32"/>
        <v>78</v>
      </c>
      <c r="AR13" s="24">
        <f t="shared" si="33"/>
        <v>86.66666667</v>
      </c>
      <c r="AS13" s="25">
        <v>4.0</v>
      </c>
      <c r="AT13" s="25">
        <v>4.0</v>
      </c>
      <c r="AU13" s="28">
        <f t="shared" ref="AU13:AV13" si="121">AO13+AS13</f>
        <v>41</v>
      </c>
      <c r="AV13" s="28">
        <f t="shared" si="121"/>
        <v>45</v>
      </c>
      <c r="AW13" s="28">
        <f t="shared" si="35"/>
        <v>86</v>
      </c>
      <c r="AX13" s="24">
        <f t="shared" si="36"/>
        <v>87.75510204</v>
      </c>
      <c r="AY13" s="25">
        <v>6.0</v>
      </c>
      <c r="AZ13" s="25">
        <v>5.0</v>
      </c>
      <c r="BA13" s="28">
        <f t="shared" ref="BA13:BB13" si="122">AU13+AY13</f>
        <v>47</v>
      </c>
      <c r="BB13" s="28">
        <f t="shared" si="122"/>
        <v>50</v>
      </c>
      <c r="BC13" s="28">
        <f t="shared" si="38"/>
        <v>97</v>
      </c>
      <c r="BD13" s="24">
        <f t="shared" si="39"/>
        <v>88.18181818</v>
      </c>
      <c r="BE13" s="25">
        <v>3.0</v>
      </c>
      <c r="BF13" s="25">
        <v>4.0</v>
      </c>
      <c r="BG13" s="28">
        <f t="shared" ref="BG13:BH13" si="123">BA13+BE13</f>
        <v>50</v>
      </c>
      <c r="BH13" s="28">
        <f t="shared" si="123"/>
        <v>54</v>
      </c>
      <c r="BI13" s="28">
        <f t="shared" si="41"/>
        <v>104</v>
      </c>
      <c r="BJ13" s="24">
        <f t="shared" si="42"/>
        <v>86.66666667</v>
      </c>
      <c r="BK13" s="26">
        <v>4.0</v>
      </c>
      <c r="BL13" s="26">
        <v>6.0</v>
      </c>
      <c r="BM13" s="33">
        <f t="shared" ref="BM13:BN13" si="124">BK13+BG13</f>
        <v>54</v>
      </c>
      <c r="BN13" s="33">
        <f t="shared" si="124"/>
        <v>60</v>
      </c>
      <c r="BO13" s="33">
        <f t="shared" si="44"/>
        <v>114</v>
      </c>
      <c r="BP13" s="27">
        <f t="shared" si="45"/>
        <v>87.02290076</v>
      </c>
      <c r="BQ13" s="25">
        <v>5.0</v>
      </c>
      <c r="BR13" s="25">
        <v>9.0</v>
      </c>
      <c r="BS13" s="28">
        <f t="shared" ref="BS13:BT13" si="125">BM13+BQ13</f>
        <v>59</v>
      </c>
      <c r="BT13" s="28">
        <f t="shared" si="125"/>
        <v>69</v>
      </c>
      <c r="BU13" s="28">
        <f t="shared" si="47"/>
        <v>128</v>
      </c>
      <c r="BV13" s="28">
        <f t="shared" si="48"/>
        <v>88.27586207</v>
      </c>
    </row>
    <row r="14" ht="15.75" customHeight="1">
      <c r="A14" s="29">
        <v>9.0</v>
      </c>
      <c r="B14" s="29" t="s">
        <v>19</v>
      </c>
      <c r="C14" s="19">
        <v>3.0</v>
      </c>
      <c r="D14" s="19">
        <v>4.0</v>
      </c>
      <c r="E14" s="19">
        <f t="shared" ref="E14:F14" si="126">C14</f>
        <v>3</v>
      </c>
      <c r="F14" s="19">
        <f t="shared" si="126"/>
        <v>4</v>
      </c>
      <c r="G14" s="19">
        <f t="shared" si="13"/>
        <v>7</v>
      </c>
      <c r="H14" s="20">
        <f t="shared" si="14"/>
        <v>100</v>
      </c>
      <c r="I14" s="19">
        <v>1.0</v>
      </c>
      <c r="J14" s="19">
        <v>5.0</v>
      </c>
      <c r="K14" s="19">
        <f t="shared" si="15"/>
        <v>4</v>
      </c>
      <c r="L14" s="19">
        <f t="shared" si="16"/>
        <v>9</v>
      </c>
      <c r="M14" s="19">
        <f t="shared" si="17"/>
        <v>13</v>
      </c>
      <c r="N14" s="20">
        <f t="shared" si="18"/>
        <v>68.42105263</v>
      </c>
      <c r="O14" s="21">
        <v>7.0</v>
      </c>
      <c r="P14" s="21">
        <v>8.0</v>
      </c>
      <c r="Q14" s="19">
        <f t="shared" ref="Q14:R14" si="127">K14+O14</f>
        <v>11</v>
      </c>
      <c r="R14" s="19">
        <f t="shared" si="127"/>
        <v>17</v>
      </c>
      <c r="S14" s="19">
        <f t="shared" si="20"/>
        <v>28</v>
      </c>
      <c r="T14" s="20">
        <f t="shared" si="21"/>
        <v>82.35294118</v>
      </c>
      <c r="U14" s="22">
        <v>4.0</v>
      </c>
      <c r="V14" s="22">
        <v>5.0</v>
      </c>
      <c r="W14" s="23">
        <f t="shared" ref="W14:X14" si="128">Q14+U14</f>
        <v>15</v>
      </c>
      <c r="X14" s="23">
        <f t="shared" si="128"/>
        <v>22</v>
      </c>
      <c r="Y14" s="23">
        <f t="shared" si="23"/>
        <v>37</v>
      </c>
      <c r="Z14" s="35">
        <f t="shared" si="24"/>
        <v>78.72340426</v>
      </c>
      <c r="AA14" s="22">
        <v>4.0</v>
      </c>
      <c r="AB14" s="22">
        <v>8.0</v>
      </c>
      <c r="AC14" s="23">
        <f t="shared" ref="AC14:AD14" si="129">W14+AA14</f>
        <v>19</v>
      </c>
      <c r="AD14" s="23">
        <f t="shared" si="129"/>
        <v>30</v>
      </c>
      <c r="AE14" s="23">
        <f t="shared" si="26"/>
        <v>49</v>
      </c>
      <c r="AF14" s="28">
        <f t="shared" si="27"/>
        <v>81.66666667</v>
      </c>
      <c r="AG14" s="31">
        <v>8.0</v>
      </c>
      <c r="AH14" s="31">
        <v>7.0</v>
      </c>
      <c r="AI14" s="32">
        <f t="shared" ref="AI14:AJ14" si="130">AC14+AG14</f>
        <v>27</v>
      </c>
      <c r="AJ14" s="32">
        <f t="shared" si="130"/>
        <v>37</v>
      </c>
      <c r="AK14" s="32">
        <f t="shared" si="29"/>
        <v>64</v>
      </c>
      <c r="AL14" s="24">
        <f t="shared" si="30"/>
        <v>84.21052632</v>
      </c>
      <c r="AM14" s="25">
        <v>6.0</v>
      </c>
      <c r="AN14" s="25">
        <v>4.0</v>
      </c>
      <c r="AO14" s="28">
        <f t="shared" ref="AO14:AP14" si="131">AM14+AI14</f>
        <v>33</v>
      </c>
      <c r="AP14" s="28">
        <f t="shared" si="131"/>
        <v>41</v>
      </c>
      <c r="AQ14" s="28">
        <f t="shared" si="32"/>
        <v>74</v>
      </c>
      <c r="AR14" s="24">
        <f t="shared" si="33"/>
        <v>82.22222222</v>
      </c>
      <c r="AS14" s="25">
        <v>2.0</v>
      </c>
      <c r="AT14" s="25">
        <v>4.0</v>
      </c>
      <c r="AU14" s="28">
        <f t="shared" ref="AU14:AV14" si="132">AO14+AS14</f>
        <v>35</v>
      </c>
      <c r="AV14" s="28">
        <f t="shared" si="132"/>
        <v>45</v>
      </c>
      <c r="AW14" s="28">
        <f t="shared" si="35"/>
        <v>80</v>
      </c>
      <c r="AX14" s="24">
        <f t="shared" si="36"/>
        <v>81.63265306</v>
      </c>
      <c r="AY14" s="25">
        <v>6.0</v>
      </c>
      <c r="AZ14" s="25">
        <v>5.0</v>
      </c>
      <c r="BA14" s="28">
        <f t="shared" ref="BA14:BB14" si="133">AU14+AY14</f>
        <v>41</v>
      </c>
      <c r="BB14" s="28">
        <f t="shared" si="133"/>
        <v>50</v>
      </c>
      <c r="BC14" s="28">
        <f t="shared" si="38"/>
        <v>91</v>
      </c>
      <c r="BD14" s="24">
        <f t="shared" si="39"/>
        <v>82.72727273</v>
      </c>
      <c r="BE14" s="25">
        <v>6.0</v>
      </c>
      <c r="BF14" s="25">
        <v>3.0</v>
      </c>
      <c r="BG14" s="28">
        <f t="shared" ref="BG14:BH14" si="134">BA14+BE14</f>
        <v>47</v>
      </c>
      <c r="BH14" s="28">
        <f t="shared" si="134"/>
        <v>53</v>
      </c>
      <c r="BI14" s="28">
        <f t="shared" si="41"/>
        <v>100</v>
      </c>
      <c r="BJ14" s="24">
        <f t="shared" si="42"/>
        <v>83.33333333</v>
      </c>
      <c r="BK14" s="26">
        <v>4.0</v>
      </c>
      <c r="BL14" s="26">
        <v>3.0</v>
      </c>
      <c r="BM14" s="33">
        <f t="shared" ref="BM14:BN14" si="135">BK14+BG14</f>
        <v>51</v>
      </c>
      <c r="BN14" s="33">
        <f t="shared" si="135"/>
        <v>56</v>
      </c>
      <c r="BO14" s="33">
        <f t="shared" si="44"/>
        <v>107</v>
      </c>
      <c r="BP14" s="27">
        <f t="shared" si="45"/>
        <v>81.67938931</v>
      </c>
      <c r="BQ14" s="25">
        <v>5.0</v>
      </c>
      <c r="BR14" s="25">
        <v>8.0</v>
      </c>
      <c r="BS14" s="28">
        <f t="shared" ref="BS14:BT14" si="136">BM14+BQ14</f>
        <v>56</v>
      </c>
      <c r="BT14" s="28">
        <f t="shared" si="136"/>
        <v>64</v>
      </c>
      <c r="BU14" s="28">
        <f t="shared" si="47"/>
        <v>120</v>
      </c>
      <c r="BV14" s="28">
        <f t="shared" si="48"/>
        <v>82.75862069</v>
      </c>
    </row>
    <row r="15" ht="15.75" customHeight="1">
      <c r="A15" s="29">
        <v>10.0</v>
      </c>
      <c r="B15" s="29" t="s">
        <v>20</v>
      </c>
      <c r="C15" s="19">
        <v>3.0</v>
      </c>
      <c r="D15" s="19">
        <v>4.0</v>
      </c>
      <c r="E15" s="19">
        <f t="shared" ref="E15:F15" si="137">C15</f>
        <v>3</v>
      </c>
      <c r="F15" s="19">
        <f t="shared" si="137"/>
        <v>4</v>
      </c>
      <c r="G15" s="19">
        <f t="shared" si="13"/>
        <v>7</v>
      </c>
      <c r="H15" s="20">
        <f t="shared" si="14"/>
        <v>100</v>
      </c>
      <c r="I15" s="19">
        <v>2.0</v>
      </c>
      <c r="J15" s="19">
        <v>7.0</v>
      </c>
      <c r="K15" s="19">
        <f t="shared" si="15"/>
        <v>5</v>
      </c>
      <c r="L15" s="19">
        <f t="shared" si="16"/>
        <v>11</v>
      </c>
      <c r="M15" s="19">
        <f t="shared" si="17"/>
        <v>16</v>
      </c>
      <c r="N15" s="20">
        <f t="shared" si="18"/>
        <v>84.21052632</v>
      </c>
      <c r="O15" s="21">
        <v>7.0</v>
      </c>
      <c r="P15" s="21">
        <v>8.0</v>
      </c>
      <c r="Q15" s="19">
        <f t="shared" ref="Q15:R15" si="138">K15+O15</f>
        <v>12</v>
      </c>
      <c r="R15" s="19">
        <f t="shared" si="138"/>
        <v>19</v>
      </c>
      <c r="S15" s="19">
        <f t="shared" si="20"/>
        <v>31</v>
      </c>
      <c r="T15" s="20">
        <f t="shared" si="21"/>
        <v>91.17647059</v>
      </c>
      <c r="U15" s="22">
        <v>5.0</v>
      </c>
      <c r="V15" s="22">
        <v>5.0</v>
      </c>
      <c r="W15" s="23">
        <f t="shared" ref="W15:X15" si="139">Q15+U15</f>
        <v>17</v>
      </c>
      <c r="X15" s="23">
        <f t="shared" si="139"/>
        <v>24</v>
      </c>
      <c r="Y15" s="23">
        <f t="shared" si="23"/>
        <v>41</v>
      </c>
      <c r="Z15" s="24">
        <f t="shared" si="24"/>
        <v>87.23404255</v>
      </c>
      <c r="AA15" s="22">
        <v>4.0</v>
      </c>
      <c r="AB15" s="22">
        <v>8.0</v>
      </c>
      <c r="AC15" s="23">
        <f t="shared" ref="AC15:AD15" si="140">W15+AA15</f>
        <v>21</v>
      </c>
      <c r="AD15" s="23">
        <f t="shared" si="140"/>
        <v>32</v>
      </c>
      <c r="AE15" s="23">
        <f t="shared" si="26"/>
        <v>53</v>
      </c>
      <c r="AF15" s="28">
        <f t="shared" si="27"/>
        <v>88.33333333</v>
      </c>
      <c r="AG15" s="31">
        <v>7.0</v>
      </c>
      <c r="AH15" s="31">
        <v>6.0</v>
      </c>
      <c r="AI15" s="32">
        <f t="shared" ref="AI15:AJ15" si="141">AC15+AG15</f>
        <v>28</v>
      </c>
      <c r="AJ15" s="32">
        <f t="shared" si="141"/>
        <v>38</v>
      </c>
      <c r="AK15" s="32">
        <f t="shared" si="29"/>
        <v>66</v>
      </c>
      <c r="AL15" s="24">
        <f t="shared" si="30"/>
        <v>86.84210526</v>
      </c>
      <c r="AM15" s="25">
        <v>6.0</v>
      </c>
      <c r="AN15" s="25">
        <v>5.0</v>
      </c>
      <c r="AO15" s="28">
        <f t="shared" ref="AO15:AP15" si="142">AM15+AI15</f>
        <v>34</v>
      </c>
      <c r="AP15" s="28">
        <f t="shared" si="142"/>
        <v>43</v>
      </c>
      <c r="AQ15" s="28">
        <f t="shared" si="32"/>
        <v>77</v>
      </c>
      <c r="AR15" s="24">
        <f t="shared" si="33"/>
        <v>85.55555556</v>
      </c>
      <c r="AS15" s="25">
        <v>3.0</v>
      </c>
      <c r="AT15" s="25">
        <v>4.0</v>
      </c>
      <c r="AU15" s="28">
        <f t="shared" ref="AU15:AV15" si="143">AO15+AS15</f>
        <v>37</v>
      </c>
      <c r="AV15" s="28">
        <f t="shared" si="143"/>
        <v>47</v>
      </c>
      <c r="AW15" s="28">
        <f t="shared" si="35"/>
        <v>84</v>
      </c>
      <c r="AX15" s="24">
        <f t="shared" si="36"/>
        <v>85.71428571</v>
      </c>
      <c r="AY15" s="25">
        <v>4.0</v>
      </c>
      <c r="AZ15" s="25">
        <v>3.0</v>
      </c>
      <c r="BA15" s="28">
        <f t="shared" ref="BA15:BB15" si="144">AU15+AY15</f>
        <v>41</v>
      </c>
      <c r="BB15" s="28">
        <f t="shared" si="144"/>
        <v>50</v>
      </c>
      <c r="BC15" s="28">
        <f t="shared" si="38"/>
        <v>91</v>
      </c>
      <c r="BD15" s="24">
        <f t="shared" si="39"/>
        <v>82.72727273</v>
      </c>
      <c r="BE15" s="25">
        <v>5.0</v>
      </c>
      <c r="BF15" s="25">
        <v>4.0</v>
      </c>
      <c r="BG15" s="28">
        <f t="shared" ref="BG15:BH15" si="145">BA15+BE15</f>
        <v>46</v>
      </c>
      <c r="BH15" s="28">
        <f t="shared" si="145"/>
        <v>54</v>
      </c>
      <c r="BI15" s="28">
        <f t="shared" si="41"/>
        <v>100</v>
      </c>
      <c r="BJ15" s="24">
        <f t="shared" si="42"/>
        <v>83.33333333</v>
      </c>
      <c r="BK15" s="26">
        <v>3.0</v>
      </c>
      <c r="BL15" s="26">
        <v>4.0</v>
      </c>
      <c r="BM15" s="33">
        <f t="shared" ref="BM15:BN15" si="146">BK15+BG15</f>
        <v>49</v>
      </c>
      <c r="BN15" s="33">
        <f t="shared" si="146"/>
        <v>58</v>
      </c>
      <c r="BO15" s="33">
        <f t="shared" si="44"/>
        <v>107</v>
      </c>
      <c r="BP15" s="27">
        <f t="shared" si="45"/>
        <v>81.67938931</v>
      </c>
      <c r="BQ15" s="25">
        <v>4.0</v>
      </c>
      <c r="BR15" s="25">
        <v>8.0</v>
      </c>
      <c r="BS15" s="28">
        <f t="shared" ref="BS15:BT15" si="147">BM15+BQ15</f>
        <v>53</v>
      </c>
      <c r="BT15" s="28">
        <f t="shared" si="147"/>
        <v>66</v>
      </c>
      <c r="BU15" s="28">
        <f t="shared" si="47"/>
        <v>119</v>
      </c>
      <c r="BV15" s="28">
        <f t="shared" si="48"/>
        <v>82.06896552</v>
      </c>
    </row>
    <row r="16" ht="15.75" customHeight="1">
      <c r="A16" s="29">
        <v>11.0</v>
      </c>
      <c r="B16" s="29" t="s">
        <v>21</v>
      </c>
      <c r="C16" s="19">
        <v>3.0</v>
      </c>
      <c r="D16" s="19">
        <v>4.0</v>
      </c>
      <c r="E16" s="19">
        <f t="shared" ref="E16:F16" si="148">C16</f>
        <v>3</v>
      </c>
      <c r="F16" s="19">
        <f t="shared" si="148"/>
        <v>4</v>
      </c>
      <c r="G16" s="19">
        <f t="shared" si="13"/>
        <v>7</v>
      </c>
      <c r="H16" s="20">
        <f t="shared" si="14"/>
        <v>100</v>
      </c>
      <c r="I16" s="19">
        <v>4.0</v>
      </c>
      <c r="J16" s="19">
        <v>6.0</v>
      </c>
      <c r="K16" s="19">
        <f t="shared" si="15"/>
        <v>7</v>
      </c>
      <c r="L16" s="19">
        <f t="shared" si="16"/>
        <v>10</v>
      </c>
      <c r="M16" s="19">
        <f t="shared" si="17"/>
        <v>17</v>
      </c>
      <c r="N16" s="20">
        <f t="shared" si="18"/>
        <v>89.47368421</v>
      </c>
      <c r="O16" s="21">
        <v>7.0</v>
      </c>
      <c r="P16" s="21">
        <v>8.0</v>
      </c>
      <c r="Q16" s="19">
        <f t="shared" ref="Q16:R16" si="149">K16+O16</f>
        <v>14</v>
      </c>
      <c r="R16" s="19">
        <f t="shared" si="149"/>
        <v>18</v>
      </c>
      <c r="S16" s="19">
        <f t="shared" si="20"/>
        <v>32</v>
      </c>
      <c r="T16" s="20">
        <f t="shared" si="21"/>
        <v>94.11764706</v>
      </c>
      <c r="U16" s="22">
        <v>5.0</v>
      </c>
      <c r="V16" s="22">
        <v>5.0</v>
      </c>
      <c r="W16" s="23">
        <f t="shared" ref="W16:X16" si="150">Q16+U16</f>
        <v>19</v>
      </c>
      <c r="X16" s="23">
        <f t="shared" si="150"/>
        <v>23</v>
      </c>
      <c r="Y16" s="23">
        <f t="shared" si="23"/>
        <v>42</v>
      </c>
      <c r="Z16" s="24">
        <f t="shared" si="24"/>
        <v>89.36170213</v>
      </c>
      <c r="AA16" s="22">
        <v>4.0</v>
      </c>
      <c r="AB16" s="22">
        <v>9.0</v>
      </c>
      <c r="AC16" s="23">
        <f t="shared" ref="AC16:AD16" si="151">W16+AA16</f>
        <v>23</v>
      </c>
      <c r="AD16" s="23">
        <f t="shared" si="151"/>
        <v>32</v>
      </c>
      <c r="AE16" s="23">
        <f t="shared" si="26"/>
        <v>55</v>
      </c>
      <c r="AF16" s="28">
        <f t="shared" si="27"/>
        <v>91.66666667</v>
      </c>
      <c r="AG16" s="31">
        <v>8.0</v>
      </c>
      <c r="AH16" s="31">
        <v>6.0</v>
      </c>
      <c r="AI16" s="32">
        <f t="shared" ref="AI16:AJ16" si="152">AC16+AG16</f>
        <v>31</v>
      </c>
      <c r="AJ16" s="32">
        <f t="shared" si="152"/>
        <v>38</v>
      </c>
      <c r="AK16" s="32">
        <f t="shared" si="29"/>
        <v>69</v>
      </c>
      <c r="AL16" s="24">
        <f t="shared" si="30"/>
        <v>90.78947368</v>
      </c>
      <c r="AM16" s="25">
        <v>8.0</v>
      </c>
      <c r="AN16" s="25">
        <v>6.0</v>
      </c>
      <c r="AO16" s="28">
        <f t="shared" ref="AO16:AP16" si="153">AM16+AI16</f>
        <v>39</v>
      </c>
      <c r="AP16" s="28">
        <f t="shared" si="153"/>
        <v>44</v>
      </c>
      <c r="AQ16" s="28">
        <f t="shared" si="32"/>
        <v>83</v>
      </c>
      <c r="AR16" s="24">
        <f t="shared" si="33"/>
        <v>92.22222222</v>
      </c>
      <c r="AS16" s="25">
        <v>4.0</v>
      </c>
      <c r="AT16" s="25">
        <v>4.0</v>
      </c>
      <c r="AU16" s="28">
        <f t="shared" ref="AU16:AV16" si="154">AO16+AS16</f>
        <v>43</v>
      </c>
      <c r="AV16" s="28">
        <f t="shared" si="154"/>
        <v>48</v>
      </c>
      <c r="AW16" s="28">
        <f t="shared" si="35"/>
        <v>91</v>
      </c>
      <c r="AX16" s="24">
        <f t="shared" si="36"/>
        <v>92.85714286</v>
      </c>
      <c r="AY16" s="25">
        <v>6.0</v>
      </c>
      <c r="AZ16" s="25">
        <v>6.0</v>
      </c>
      <c r="BA16" s="28">
        <f t="shared" ref="BA16:BB16" si="155">AU16+AY16</f>
        <v>49</v>
      </c>
      <c r="BB16" s="28">
        <f t="shared" si="155"/>
        <v>54</v>
      </c>
      <c r="BC16" s="28">
        <f t="shared" si="38"/>
        <v>103</v>
      </c>
      <c r="BD16" s="24">
        <f t="shared" si="39"/>
        <v>93.63636364</v>
      </c>
      <c r="BE16" s="25">
        <v>6.0</v>
      </c>
      <c r="BF16" s="25">
        <v>4.0</v>
      </c>
      <c r="BG16" s="28">
        <f t="shared" ref="BG16:BH16" si="156">BA16+BE16</f>
        <v>55</v>
      </c>
      <c r="BH16" s="28">
        <f t="shared" si="156"/>
        <v>58</v>
      </c>
      <c r="BI16" s="28">
        <f t="shared" si="41"/>
        <v>113</v>
      </c>
      <c r="BJ16" s="24">
        <f t="shared" si="42"/>
        <v>94.16666667</v>
      </c>
      <c r="BK16" s="26">
        <v>3.0</v>
      </c>
      <c r="BL16" s="26">
        <v>7.0</v>
      </c>
      <c r="BM16" s="33">
        <f t="shared" ref="BM16:BN16" si="157">BK16+BG16</f>
        <v>58</v>
      </c>
      <c r="BN16" s="33">
        <f t="shared" si="157"/>
        <v>65</v>
      </c>
      <c r="BO16" s="33">
        <f t="shared" si="44"/>
        <v>123</v>
      </c>
      <c r="BP16" s="27">
        <f t="shared" si="45"/>
        <v>93.89312977</v>
      </c>
      <c r="BQ16" s="22">
        <v>4.0</v>
      </c>
      <c r="BR16" s="25">
        <v>8.0</v>
      </c>
      <c r="BS16" s="28">
        <f t="shared" ref="BS16:BT16" si="158">BM16+BQ16</f>
        <v>62</v>
      </c>
      <c r="BT16" s="28">
        <f t="shared" si="158"/>
        <v>73</v>
      </c>
      <c r="BU16" s="28">
        <f t="shared" si="47"/>
        <v>135</v>
      </c>
      <c r="BV16" s="28">
        <f t="shared" si="48"/>
        <v>93.10344828</v>
      </c>
    </row>
    <row r="17" ht="15.75" customHeight="1">
      <c r="A17" s="29">
        <v>12.0</v>
      </c>
      <c r="B17" s="29" t="s">
        <v>22</v>
      </c>
      <c r="C17" s="19">
        <v>3.0</v>
      </c>
      <c r="D17" s="19">
        <v>4.0</v>
      </c>
      <c r="E17" s="19">
        <f t="shared" ref="E17:F17" si="159">C17</f>
        <v>3</v>
      </c>
      <c r="F17" s="19">
        <f t="shared" si="159"/>
        <v>4</v>
      </c>
      <c r="G17" s="19">
        <f t="shared" si="13"/>
        <v>7</v>
      </c>
      <c r="H17" s="20">
        <f t="shared" si="14"/>
        <v>100</v>
      </c>
      <c r="I17" s="19">
        <v>4.0</v>
      </c>
      <c r="J17" s="19">
        <v>5.0</v>
      </c>
      <c r="K17" s="19">
        <f t="shared" si="15"/>
        <v>7</v>
      </c>
      <c r="L17" s="19">
        <f t="shared" si="16"/>
        <v>9</v>
      </c>
      <c r="M17" s="19">
        <f t="shared" si="17"/>
        <v>16</v>
      </c>
      <c r="N17" s="20">
        <f t="shared" si="18"/>
        <v>84.21052632</v>
      </c>
      <c r="O17" s="21">
        <v>5.0</v>
      </c>
      <c r="P17" s="21">
        <v>6.0</v>
      </c>
      <c r="Q17" s="19">
        <f t="shared" ref="Q17:R17" si="160">K17+O17</f>
        <v>12</v>
      </c>
      <c r="R17" s="19">
        <f t="shared" si="160"/>
        <v>15</v>
      </c>
      <c r="S17" s="19">
        <f t="shared" si="20"/>
        <v>27</v>
      </c>
      <c r="T17" s="20">
        <f t="shared" si="21"/>
        <v>79.41176471</v>
      </c>
      <c r="U17" s="22">
        <v>6.0</v>
      </c>
      <c r="V17" s="22">
        <v>7.0</v>
      </c>
      <c r="W17" s="23">
        <f t="shared" ref="W17:X17" si="161">Q17+U17</f>
        <v>18</v>
      </c>
      <c r="X17" s="23">
        <f t="shared" si="161"/>
        <v>22</v>
      </c>
      <c r="Y17" s="23">
        <f t="shared" si="23"/>
        <v>40</v>
      </c>
      <c r="Z17" s="24">
        <f t="shared" si="24"/>
        <v>85.10638298</v>
      </c>
      <c r="AA17" s="22">
        <v>3.0</v>
      </c>
      <c r="AB17" s="22">
        <v>7.0</v>
      </c>
      <c r="AC17" s="23">
        <f t="shared" ref="AC17:AD17" si="162">W17+AA17</f>
        <v>21</v>
      </c>
      <c r="AD17" s="23">
        <f t="shared" si="162"/>
        <v>29</v>
      </c>
      <c r="AE17" s="23">
        <f t="shared" si="26"/>
        <v>50</v>
      </c>
      <c r="AF17" s="28">
        <f t="shared" si="27"/>
        <v>83.33333333</v>
      </c>
      <c r="AG17" s="31">
        <v>7.0</v>
      </c>
      <c r="AH17" s="31">
        <v>6.0</v>
      </c>
      <c r="AI17" s="32">
        <f t="shared" ref="AI17:AJ17" si="163">AC17+AG17</f>
        <v>28</v>
      </c>
      <c r="AJ17" s="32">
        <f t="shared" si="163"/>
        <v>35</v>
      </c>
      <c r="AK17" s="32">
        <f t="shared" si="29"/>
        <v>63</v>
      </c>
      <c r="AL17" s="24">
        <f t="shared" si="30"/>
        <v>82.89473684</v>
      </c>
      <c r="AM17" s="25">
        <v>7.0</v>
      </c>
      <c r="AN17" s="25">
        <v>6.0</v>
      </c>
      <c r="AO17" s="28">
        <f t="shared" ref="AO17:AP17" si="164">AM17+AI17</f>
        <v>35</v>
      </c>
      <c r="AP17" s="28">
        <f t="shared" si="164"/>
        <v>41</v>
      </c>
      <c r="AQ17" s="28">
        <f t="shared" si="32"/>
        <v>76</v>
      </c>
      <c r="AR17" s="24">
        <f t="shared" si="33"/>
        <v>84.44444444</v>
      </c>
      <c r="AS17" s="25">
        <v>3.0</v>
      </c>
      <c r="AT17" s="25">
        <v>4.0</v>
      </c>
      <c r="AU17" s="28">
        <f t="shared" ref="AU17:AV17" si="165">AO17+AS17</f>
        <v>38</v>
      </c>
      <c r="AV17" s="28">
        <f t="shared" si="165"/>
        <v>45</v>
      </c>
      <c r="AW17" s="28">
        <f t="shared" si="35"/>
        <v>83</v>
      </c>
      <c r="AX17" s="24">
        <f t="shared" si="36"/>
        <v>84.69387755</v>
      </c>
      <c r="AY17" s="25">
        <v>5.0</v>
      </c>
      <c r="AZ17" s="25">
        <v>6.0</v>
      </c>
      <c r="BA17" s="28">
        <f t="shared" ref="BA17:BB17" si="166">AU17+AY17</f>
        <v>43</v>
      </c>
      <c r="BB17" s="28">
        <f t="shared" si="166"/>
        <v>51</v>
      </c>
      <c r="BC17" s="28">
        <f t="shared" si="38"/>
        <v>94</v>
      </c>
      <c r="BD17" s="24">
        <f t="shared" si="39"/>
        <v>85.45454545</v>
      </c>
      <c r="BE17" s="25">
        <v>4.0</v>
      </c>
      <c r="BF17" s="25"/>
      <c r="BG17" s="28">
        <f t="shared" ref="BG17:BH17" si="167">BA17+BE17</f>
        <v>47</v>
      </c>
      <c r="BH17" s="28">
        <f t="shared" si="167"/>
        <v>51</v>
      </c>
      <c r="BI17" s="28">
        <f t="shared" si="41"/>
        <v>98</v>
      </c>
      <c r="BJ17" s="24">
        <f t="shared" si="42"/>
        <v>81.66666667</v>
      </c>
      <c r="BK17" s="26">
        <v>4.0</v>
      </c>
      <c r="BL17" s="26">
        <v>7.0</v>
      </c>
      <c r="BM17" s="33">
        <f t="shared" ref="BM17:BN17" si="168">BK17+BG17</f>
        <v>51</v>
      </c>
      <c r="BN17" s="33">
        <f t="shared" si="168"/>
        <v>58</v>
      </c>
      <c r="BO17" s="33">
        <f t="shared" si="44"/>
        <v>109</v>
      </c>
      <c r="BP17" s="27">
        <f t="shared" si="45"/>
        <v>83.20610687</v>
      </c>
      <c r="BQ17" s="25">
        <v>4.0</v>
      </c>
      <c r="BR17" s="25">
        <v>9.0</v>
      </c>
      <c r="BS17" s="28">
        <f t="shared" ref="BS17:BT17" si="169">BM17+BQ17</f>
        <v>55</v>
      </c>
      <c r="BT17" s="28">
        <f t="shared" si="169"/>
        <v>67</v>
      </c>
      <c r="BU17" s="28">
        <f t="shared" si="47"/>
        <v>122</v>
      </c>
      <c r="BV17" s="28">
        <f t="shared" si="48"/>
        <v>84.13793103</v>
      </c>
    </row>
    <row r="18" ht="15.75" customHeight="1">
      <c r="A18" s="29">
        <v>13.0</v>
      </c>
      <c r="B18" s="29" t="s">
        <v>23</v>
      </c>
      <c r="C18" s="19">
        <v>0.0</v>
      </c>
      <c r="D18" s="19">
        <v>0.0</v>
      </c>
      <c r="E18" s="19">
        <f t="shared" ref="E18:F18" si="170">C18</f>
        <v>0</v>
      </c>
      <c r="F18" s="19">
        <f t="shared" si="170"/>
        <v>0</v>
      </c>
      <c r="G18" s="19">
        <f t="shared" si="13"/>
        <v>0</v>
      </c>
      <c r="H18" s="20">
        <f t="shared" si="14"/>
        <v>0</v>
      </c>
      <c r="I18" s="19">
        <v>3.0</v>
      </c>
      <c r="J18" s="19">
        <v>8.0</v>
      </c>
      <c r="K18" s="19">
        <f t="shared" si="15"/>
        <v>3</v>
      </c>
      <c r="L18" s="19">
        <f t="shared" si="16"/>
        <v>8</v>
      </c>
      <c r="M18" s="19">
        <f t="shared" si="17"/>
        <v>11</v>
      </c>
      <c r="N18" s="20">
        <f t="shared" si="18"/>
        <v>57.89473684</v>
      </c>
      <c r="O18" s="21">
        <v>6.0</v>
      </c>
      <c r="P18" s="21">
        <v>8.0</v>
      </c>
      <c r="Q18" s="19">
        <f t="shared" ref="Q18:R18" si="171">K18+O18</f>
        <v>9</v>
      </c>
      <c r="R18" s="19">
        <f t="shared" si="171"/>
        <v>16</v>
      </c>
      <c r="S18" s="19">
        <f t="shared" si="20"/>
        <v>25</v>
      </c>
      <c r="T18" s="20">
        <f t="shared" si="21"/>
        <v>73.52941176</v>
      </c>
      <c r="U18" s="22">
        <v>6.0</v>
      </c>
      <c r="V18" s="22">
        <v>6.0</v>
      </c>
      <c r="W18" s="23">
        <f t="shared" ref="W18:X18" si="172">Q18+U18</f>
        <v>15</v>
      </c>
      <c r="X18" s="23">
        <f t="shared" si="172"/>
        <v>22</v>
      </c>
      <c r="Y18" s="23">
        <f t="shared" si="23"/>
        <v>37</v>
      </c>
      <c r="Z18" s="35">
        <f t="shared" si="24"/>
        <v>78.72340426</v>
      </c>
      <c r="AA18" s="22">
        <v>4.0</v>
      </c>
      <c r="AB18" s="22">
        <v>6.0</v>
      </c>
      <c r="AC18" s="23">
        <f t="shared" ref="AC18:AD18" si="173">W18+AA18</f>
        <v>19</v>
      </c>
      <c r="AD18" s="23">
        <f t="shared" si="173"/>
        <v>28</v>
      </c>
      <c r="AE18" s="23">
        <f t="shared" si="26"/>
        <v>47</v>
      </c>
      <c r="AF18" s="36">
        <f t="shared" si="27"/>
        <v>78.33333333</v>
      </c>
      <c r="AG18" s="37">
        <v>9.0</v>
      </c>
      <c r="AH18" s="37">
        <v>7.0</v>
      </c>
      <c r="AI18" s="32">
        <f t="shared" ref="AI18:AJ18" si="174">AC18+AG18</f>
        <v>28</v>
      </c>
      <c r="AJ18" s="32">
        <f t="shared" si="174"/>
        <v>35</v>
      </c>
      <c r="AK18" s="32">
        <f t="shared" si="29"/>
        <v>63</v>
      </c>
      <c r="AL18" s="24">
        <f t="shared" si="30"/>
        <v>82.89473684</v>
      </c>
      <c r="AM18" s="25">
        <v>8.0</v>
      </c>
      <c r="AN18" s="25">
        <v>6.0</v>
      </c>
      <c r="AO18" s="28">
        <f t="shared" ref="AO18:AP18" si="175">AM18+AI18</f>
        <v>36</v>
      </c>
      <c r="AP18" s="28">
        <f t="shared" si="175"/>
        <v>41</v>
      </c>
      <c r="AQ18" s="28">
        <f t="shared" si="32"/>
        <v>77</v>
      </c>
      <c r="AR18" s="24">
        <f t="shared" si="33"/>
        <v>85.55555556</v>
      </c>
      <c r="AS18" s="25">
        <v>4.0</v>
      </c>
      <c r="AT18" s="25">
        <v>4.0</v>
      </c>
      <c r="AU18" s="28">
        <f t="shared" ref="AU18:AV18" si="176">AO18+AS18</f>
        <v>40</v>
      </c>
      <c r="AV18" s="28">
        <f t="shared" si="176"/>
        <v>45</v>
      </c>
      <c r="AW18" s="28">
        <f t="shared" si="35"/>
        <v>85</v>
      </c>
      <c r="AX18" s="24">
        <f t="shared" si="36"/>
        <v>86.73469388</v>
      </c>
      <c r="AY18" s="25">
        <v>6.0</v>
      </c>
      <c r="AZ18" s="25">
        <v>5.0</v>
      </c>
      <c r="BA18" s="28">
        <f t="shared" ref="BA18:BB18" si="177">AU18+AY18</f>
        <v>46</v>
      </c>
      <c r="BB18" s="28">
        <f t="shared" si="177"/>
        <v>50</v>
      </c>
      <c r="BC18" s="28">
        <f t="shared" si="38"/>
        <v>96</v>
      </c>
      <c r="BD18" s="24">
        <f t="shared" si="39"/>
        <v>87.27272727</v>
      </c>
      <c r="BE18" s="25">
        <v>4.0</v>
      </c>
      <c r="BF18" s="25">
        <v>4.0</v>
      </c>
      <c r="BG18" s="28">
        <f t="shared" ref="BG18:BH18" si="178">BA18+BE18</f>
        <v>50</v>
      </c>
      <c r="BH18" s="28">
        <f t="shared" si="178"/>
        <v>54</v>
      </c>
      <c r="BI18" s="28">
        <f t="shared" si="41"/>
        <v>104</v>
      </c>
      <c r="BJ18" s="24">
        <f t="shared" si="42"/>
        <v>86.66666667</v>
      </c>
      <c r="BK18" s="26">
        <v>4.0</v>
      </c>
      <c r="BL18" s="26">
        <v>6.0</v>
      </c>
      <c r="BM18" s="33">
        <f t="shared" ref="BM18:BN18" si="179">BK18+BG18</f>
        <v>54</v>
      </c>
      <c r="BN18" s="33">
        <f t="shared" si="179"/>
        <v>60</v>
      </c>
      <c r="BO18" s="33">
        <f t="shared" si="44"/>
        <v>114</v>
      </c>
      <c r="BP18" s="27">
        <f t="shared" si="45"/>
        <v>87.02290076</v>
      </c>
      <c r="BQ18" s="25">
        <v>5.0</v>
      </c>
      <c r="BR18" s="25">
        <v>9.0</v>
      </c>
      <c r="BS18" s="28">
        <f t="shared" ref="BS18:BT18" si="180">BM18+BQ18</f>
        <v>59</v>
      </c>
      <c r="BT18" s="28">
        <f t="shared" si="180"/>
        <v>69</v>
      </c>
      <c r="BU18" s="28">
        <f t="shared" si="47"/>
        <v>128</v>
      </c>
      <c r="BV18" s="28">
        <f t="shared" si="48"/>
        <v>88.27586207</v>
      </c>
    </row>
    <row r="19" ht="15.75" customHeight="1">
      <c r="A19" s="29">
        <v>14.0</v>
      </c>
      <c r="B19" s="29" t="s">
        <v>24</v>
      </c>
      <c r="C19" s="19">
        <v>2.0</v>
      </c>
      <c r="D19" s="19">
        <v>2.0</v>
      </c>
      <c r="E19" s="19">
        <f t="shared" ref="E19:F19" si="181">C19</f>
        <v>2</v>
      </c>
      <c r="F19" s="19">
        <f t="shared" si="181"/>
        <v>2</v>
      </c>
      <c r="G19" s="19">
        <f t="shared" si="13"/>
        <v>4</v>
      </c>
      <c r="H19" s="20">
        <f t="shared" si="14"/>
        <v>57.14285714</v>
      </c>
      <c r="I19" s="19">
        <v>4.0</v>
      </c>
      <c r="J19" s="19">
        <v>7.0</v>
      </c>
      <c r="K19" s="19">
        <f t="shared" si="15"/>
        <v>6</v>
      </c>
      <c r="L19" s="19">
        <f t="shared" si="16"/>
        <v>9</v>
      </c>
      <c r="M19" s="19">
        <f t="shared" si="17"/>
        <v>15</v>
      </c>
      <c r="N19" s="20">
        <f t="shared" si="18"/>
        <v>78.94736842</v>
      </c>
      <c r="O19" s="21">
        <v>5.0</v>
      </c>
      <c r="P19" s="21">
        <v>7.0</v>
      </c>
      <c r="Q19" s="19">
        <f t="shared" ref="Q19:R19" si="182">K19+O19</f>
        <v>11</v>
      </c>
      <c r="R19" s="19">
        <f t="shared" si="182"/>
        <v>16</v>
      </c>
      <c r="S19" s="19">
        <f t="shared" si="20"/>
        <v>27</v>
      </c>
      <c r="T19" s="20">
        <f t="shared" si="21"/>
        <v>79.41176471</v>
      </c>
      <c r="U19" s="22">
        <v>4.0</v>
      </c>
      <c r="V19" s="22">
        <v>5.0</v>
      </c>
      <c r="W19" s="23">
        <f t="shared" ref="W19:X19" si="183">Q19+U19</f>
        <v>15</v>
      </c>
      <c r="X19" s="23">
        <f t="shared" si="183"/>
        <v>21</v>
      </c>
      <c r="Y19" s="23">
        <f t="shared" si="23"/>
        <v>36</v>
      </c>
      <c r="Z19" s="35">
        <f t="shared" si="24"/>
        <v>76.59574468</v>
      </c>
      <c r="AA19" s="22">
        <v>4.0</v>
      </c>
      <c r="AB19" s="22">
        <v>8.0</v>
      </c>
      <c r="AC19" s="23">
        <f t="shared" ref="AC19:AD19" si="184">W19+AA19</f>
        <v>19</v>
      </c>
      <c r="AD19" s="23">
        <f t="shared" si="184"/>
        <v>29</v>
      </c>
      <c r="AE19" s="23">
        <f t="shared" si="26"/>
        <v>48</v>
      </c>
      <c r="AF19" s="28">
        <f t="shared" si="27"/>
        <v>80</v>
      </c>
      <c r="AG19" s="31">
        <v>8.0</v>
      </c>
      <c r="AH19" s="31">
        <v>6.0</v>
      </c>
      <c r="AI19" s="32">
        <f t="shared" ref="AI19:AJ19" si="185">AC19+AG19</f>
        <v>27</v>
      </c>
      <c r="AJ19" s="32">
        <f t="shared" si="185"/>
        <v>35</v>
      </c>
      <c r="AK19" s="32">
        <f t="shared" si="29"/>
        <v>62</v>
      </c>
      <c r="AL19" s="24">
        <f t="shared" si="30"/>
        <v>81.57894737</v>
      </c>
      <c r="AM19" s="25">
        <v>7.0</v>
      </c>
      <c r="AN19" s="25">
        <v>5.0</v>
      </c>
      <c r="AO19" s="28">
        <f t="shared" ref="AO19:AP19" si="186">AM19+AI19</f>
        <v>34</v>
      </c>
      <c r="AP19" s="28">
        <f t="shared" si="186"/>
        <v>40</v>
      </c>
      <c r="AQ19" s="28">
        <f t="shared" si="32"/>
        <v>74</v>
      </c>
      <c r="AR19" s="24">
        <f t="shared" si="33"/>
        <v>82.22222222</v>
      </c>
      <c r="AS19" s="25">
        <v>2.0</v>
      </c>
      <c r="AT19" s="25">
        <v>4.0</v>
      </c>
      <c r="AU19" s="28">
        <f t="shared" ref="AU19:AV19" si="187">AO19+AS19</f>
        <v>36</v>
      </c>
      <c r="AV19" s="28">
        <f t="shared" si="187"/>
        <v>44</v>
      </c>
      <c r="AW19" s="28">
        <f t="shared" si="35"/>
        <v>80</v>
      </c>
      <c r="AX19" s="24">
        <f t="shared" si="36"/>
        <v>81.63265306</v>
      </c>
      <c r="AY19" s="25">
        <v>6.0</v>
      </c>
      <c r="AZ19" s="25">
        <v>5.0</v>
      </c>
      <c r="BA19" s="28">
        <f t="shared" ref="BA19:BB19" si="188">AU19+AY19</f>
        <v>42</v>
      </c>
      <c r="BB19" s="28">
        <f t="shared" si="188"/>
        <v>49</v>
      </c>
      <c r="BC19" s="28">
        <f t="shared" si="38"/>
        <v>91</v>
      </c>
      <c r="BD19" s="24">
        <f t="shared" si="39"/>
        <v>82.72727273</v>
      </c>
      <c r="BE19" s="25">
        <v>5.0</v>
      </c>
      <c r="BF19" s="25">
        <v>3.0</v>
      </c>
      <c r="BG19" s="28">
        <f t="shared" ref="BG19:BH19" si="189">BA19+BE19</f>
        <v>47</v>
      </c>
      <c r="BH19" s="28">
        <f t="shared" si="189"/>
        <v>52</v>
      </c>
      <c r="BI19" s="28">
        <f t="shared" si="41"/>
        <v>99</v>
      </c>
      <c r="BJ19" s="24">
        <f t="shared" si="42"/>
        <v>82.5</v>
      </c>
      <c r="BK19" s="26">
        <v>4.0</v>
      </c>
      <c r="BL19" s="26">
        <v>6.0</v>
      </c>
      <c r="BM19" s="33">
        <f t="shared" ref="BM19:BN19" si="190">BK19+BG19</f>
        <v>51</v>
      </c>
      <c r="BN19" s="33">
        <f t="shared" si="190"/>
        <v>58</v>
      </c>
      <c r="BO19" s="33">
        <f t="shared" si="44"/>
        <v>109</v>
      </c>
      <c r="BP19" s="27">
        <f t="shared" si="45"/>
        <v>83.20610687</v>
      </c>
      <c r="BQ19" s="25">
        <v>3.0</v>
      </c>
      <c r="BR19" s="25">
        <v>8.0</v>
      </c>
      <c r="BS19" s="28">
        <f t="shared" ref="BS19:BT19" si="191">BM19+BQ19</f>
        <v>54</v>
      </c>
      <c r="BT19" s="28">
        <f t="shared" si="191"/>
        <v>66</v>
      </c>
      <c r="BU19" s="28">
        <f t="shared" si="47"/>
        <v>120</v>
      </c>
      <c r="BV19" s="28">
        <f t="shared" si="48"/>
        <v>82.75862069</v>
      </c>
    </row>
    <row r="20" ht="15.75" customHeight="1">
      <c r="A20" s="29">
        <v>15.0</v>
      </c>
      <c r="B20" s="29" t="s">
        <v>25</v>
      </c>
      <c r="C20" s="19">
        <v>3.0</v>
      </c>
      <c r="D20" s="19">
        <v>4.0</v>
      </c>
      <c r="E20" s="19">
        <f t="shared" ref="E20:F20" si="192">C20</f>
        <v>3</v>
      </c>
      <c r="F20" s="19">
        <f t="shared" si="192"/>
        <v>4</v>
      </c>
      <c r="G20" s="19">
        <f t="shared" si="13"/>
        <v>7</v>
      </c>
      <c r="H20" s="20">
        <f t="shared" si="14"/>
        <v>100</v>
      </c>
      <c r="I20" s="19">
        <v>3.0</v>
      </c>
      <c r="J20" s="19">
        <v>7.0</v>
      </c>
      <c r="K20" s="19">
        <f t="shared" si="15"/>
        <v>6</v>
      </c>
      <c r="L20" s="19">
        <f t="shared" si="16"/>
        <v>11</v>
      </c>
      <c r="M20" s="19">
        <f t="shared" si="17"/>
        <v>17</v>
      </c>
      <c r="N20" s="20">
        <f t="shared" si="18"/>
        <v>89.47368421</v>
      </c>
      <c r="O20" s="21">
        <v>7.0</v>
      </c>
      <c r="P20" s="21">
        <v>8.0</v>
      </c>
      <c r="Q20" s="19">
        <f t="shared" ref="Q20:R20" si="193">K20+O20</f>
        <v>13</v>
      </c>
      <c r="R20" s="19">
        <f t="shared" si="193"/>
        <v>19</v>
      </c>
      <c r="S20" s="19">
        <f t="shared" si="20"/>
        <v>32</v>
      </c>
      <c r="T20" s="20">
        <f t="shared" si="21"/>
        <v>94.11764706</v>
      </c>
      <c r="U20" s="22">
        <v>5.0</v>
      </c>
      <c r="V20" s="22">
        <v>5.0</v>
      </c>
      <c r="W20" s="23">
        <f t="shared" ref="W20:X20" si="194">Q20+U20</f>
        <v>18</v>
      </c>
      <c r="X20" s="23">
        <f t="shared" si="194"/>
        <v>24</v>
      </c>
      <c r="Y20" s="23">
        <f t="shared" si="23"/>
        <v>42</v>
      </c>
      <c r="Z20" s="24">
        <f t="shared" si="24"/>
        <v>89.36170213</v>
      </c>
      <c r="AA20" s="22">
        <v>4.0</v>
      </c>
      <c r="AB20" s="22">
        <v>5.0</v>
      </c>
      <c r="AC20" s="23">
        <f t="shared" ref="AC20:AD20" si="195">W20+AA20</f>
        <v>22</v>
      </c>
      <c r="AD20" s="23">
        <f t="shared" si="195"/>
        <v>29</v>
      </c>
      <c r="AE20" s="23">
        <f t="shared" si="26"/>
        <v>51</v>
      </c>
      <c r="AF20" s="28">
        <f t="shared" si="27"/>
        <v>85</v>
      </c>
      <c r="AG20" s="31">
        <v>9.0</v>
      </c>
      <c r="AH20" s="31">
        <v>7.0</v>
      </c>
      <c r="AI20" s="32">
        <f t="shared" ref="AI20:AJ20" si="196">AC20+AG20</f>
        <v>31</v>
      </c>
      <c r="AJ20" s="32">
        <f t="shared" si="196"/>
        <v>36</v>
      </c>
      <c r="AK20" s="32">
        <f t="shared" si="29"/>
        <v>67</v>
      </c>
      <c r="AL20" s="24">
        <f t="shared" si="30"/>
        <v>88.15789474</v>
      </c>
      <c r="AM20" s="25">
        <v>8.0</v>
      </c>
      <c r="AN20" s="25">
        <v>6.0</v>
      </c>
      <c r="AO20" s="28">
        <f t="shared" ref="AO20:AP20" si="197">AM20+AI20</f>
        <v>39</v>
      </c>
      <c r="AP20" s="28">
        <f t="shared" si="197"/>
        <v>42</v>
      </c>
      <c r="AQ20" s="28">
        <f t="shared" si="32"/>
        <v>81</v>
      </c>
      <c r="AR20" s="24">
        <f t="shared" si="33"/>
        <v>90</v>
      </c>
      <c r="AS20" s="25">
        <v>4.0</v>
      </c>
      <c r="AT20" s="25">
        <v>3.0</v>
      </c>
      <c r="AU20" s="28">
        <f t="shared" ref="AU20:AV20" si="198">AO20+AS20</f>
        <v>43</v>
      </c>
      <c r="AV20" s="28">
        <f t="shared" si="198"/>
        <v>45</v>
      </c>
      <c r="AW20" s="28">
        <f t="shared" si="35"/>
        <v>88</v>
      </c>
      <c r="AX20" s="24">
        <f t="shared" si="36"/>
        <v>89.79591837</v>
      </c>
      <c r="AY20" s="25">
        <v>2.0</v>
      </c>
      <c r="AZ20" s="25">
        <v>3.0</v>
      </c>
      <c r="BA20" s="28">
        <f t="shared" ref="BA20:BB20" si="199">AU20+AY20</f>
        <v>45</v>
      </c>
      <c r="BB20" s="28">
        <f t="shared" si="199"/>
        <v>48</v>
      </c>
      <c r="BC20" s="28">
        <f t="shared" si="38"/>
        <v>93</v>
      </c>
      <c r="BD20" s="24">
        <f t="shared" si="39"/>
        <v>84.54545455</v>
      </c>
      <c r="BE20" s="25">
        <v>3.0</v>
      </c>
      <c r="BF20" s="25">
        <v>1.0</v>
      </c>
      <c r="BG20" s="28">
        <f t="shared" ref="BG20:BH20" si="200">BA20+BE20</f>
        <v>48</v>
      </c>
      <c r="BH20" s="28">
        <f t="shared" si="200"/>
        <v>49</v>
      </c>
      <c r="BI20" s="28">
        <f t="shared" si="41"/>
        <v>97</v>
      </c>
      <c r="BJ20" s="24">
        <f t="shared" si="42"/>
        <v>80.83333333</v>
      </c>
      <c r="BK20" s="26">
        <v>4.0</v>
      </c>
      <c r="BL20" s="26">
        <v>6.0</v>
      </c>
      <c r="BM20" s="33">
        <f t="shared" ref="BM20:BN20" si="201">BK20+BG20</f>
        <v>52</v>
      </c>
      <c r="BN20" s="33">
        <f t="shared" si="201"/>
        <v>55</v>
      </c>
      <c r="BO20" s="33">
        <f t="shared" si="44"/>
        <v>107</v>
      </c>
      <c r="BP20" s="27">
        <f t="shared" si="45"/>
        <v>81.67938931</v>
      </c>
      <c r="BQ20" s="25">
        <v>4.0</v>
      </c>
      <c r="BR20" s="25">
        <v>8.0</v>
      </c>
      <c r="BS20" s="28">
        <f t="shared" ref="BS20:BT20" si="202">BM20+BQ20</f>
        <v>56</v>
      </c>
      <c r="BT20" s="28">
        <f t="shared" si="202"/>
        <v>63</v>
      </c>
      <c r="BU20" s="28">
        <f t="shared" si="47"/>
        <v>119</v>
      </c>
      <c r="BV20" s="28">
        <f t="shared" si="48"/>
        <v>82.06896552</v>
      </c>
    </row>
    <row r="21" ht="15.75" customHeight="1">
      <c r="A21" s="29">
        <v>16.0</v>
      </c>
      <c r="B21" s="29" t="s">
        <v>26</v>
      </c>
      <c r="C21" s="19">
        <v>2.0</v>
      </c>
      <c r="D21" s="19">
        <v>3.0</v>
      </c>
      <c r="E21" s="19">
        <f t="shared" ref="E21:F21" si="203">C21</f>
        <v>2</v>
      </c>
      <c r="F21" s="19">
        <f t="shared" si="203"/>
        <v>3</v>
      </c>
      <c r="G21" s="19">
        <f t="shared" si="13"/>
        <v>5</v>
      </c>
      <c r="H21" s="20">
        <f t="shared" si="14"/>
        <v>71.42857143</v>
      </c>
      <c r="I21" s="19">
        <v>4.0</v>
      </c>
      <c r="J21" s="19">
        <v>8.0</v>
      </c>
      <c r="K21" s="19">
        <f t="shared" si="15"/>
        <v>6</v>
      </c>
      <c r="L21" s="19">
        <f t="shared" si="16"/>
        <v>11</v>
      </c>
      <c r="M21" s="19">
        <f t="shared" si="17"/>
        <v>17</v>
      </c>
      <c r="N21" s="20">
        <f t="shared" si="18"/>
        <v>89.47368421</v>
      </c>
      <c r="O21" s="21">
        <v>7.0</v>
      </c>
      <c r="P21" s="21">
        <v>7.0</v>
      </c>
      <c r="Q21" s="19">
        <f t="shared" ref="Q21:R21" si="204">K21+O21</f>
        <v>13</v>
      </c>
      <c r="R21" s="19">
        <f t="shared" si="204"/>
        <v>18</v>
      </c>
      <c r="S21" s="19">
        <f t="shared" si="20"/>
        <v>31</v>
      </c>
      <c r="T21" s="20">
        <f t="shared" si="21"/>
        <v>91.17647059</v>
      </c>
      <c r="U21" s="22">
        <v>5.0</v>
      </c>
      <c r="V21" s="22">
        <v>6.0</v>
      </c>
      <c r="W21" s="23">
        <f t="shared" ref="W21:X21" si="205">Q21+U21</f>
        <v>18</v>
      </c>
      <c r="X21" s="23">
        <f t="shared" si="205"/>
        <v>24</v>
      </c>
      <c r="Y21" s="23">
        <f t="shared" si="23"/>
        <v>42</v>
      </c>
      <c r="Z21" s="24">
        <f t="shared" si="24"/>
        <v>89.36170213</v>
      </c>
      <c r="AA21" s="22">
        <v>3.0</v>
      </c>
      <c r="AB21" s="22">
        <v>7.0</v>
      </c>
      <c r="AC21" s="23">
        <f t="shared" ref="AC21:AD21" si="206">W21+AA21</f>
        <v>21</v>
      </c>
      <c r="AD21" s="23">
        <f t="shared" si="206"/>
        <v>31</v>
      </c>
      <c r="AE21" s="23">
        <f t="shared" si="26"/>
        <v>52</v>
      </c>
      <c r="AF21" s="28">
        <f t="shared" si="27"/>
        <v>86.66666667</v>
      </c>
      <c r="AG21" s="31">
        <v>7.0</v>
      </c>
      <c r="AH21" s="31">
        <v>6.0</v>
      </c>
      <c r="AI21" s="32">
        <f t="shared" ref="AI21:AJ21" si="207">AC21+AG21</f>
        <v>28</v>
      </c>
      <c r="AJ21" s="32">
        <f t="shared" si="207"/>
        <v>37</v>
      </c>
      <c r="AK21" s="32">
        <f t="shared" si="29"/>
        <v>65</v>
      </c>
      <c r="AL21" s="24">
        <f t="shared" si="30"/>
        <v>85.52631579</v>
      </c>
      <c r="AM21" s="25">
        <v>7.0</v>
      </c>
      <c r="AN21" s="25">
        <v>6.0</v>
      </c>
      <c r="AO21" s="28">
        <f t="shared" ref="AO21:AP21" si="208">AM21+AI21</f>
        <v>35</v>
      </c>
      <c r="AP21" s="28">
        <f t="shared" si="208"/>
        <v>43</v>
      </c>
      <c r="AQ21" s="28">
        <f t="shared" si="32"/>
        <v>78</v>
      </c>
      <c r="AR21" s="24">
        <f t="shared" si="33"/>
        <v>86.66666667</v>
      </c>
      <c r="AS21" s="25">
        <v>3.0</v>
      </c>
      <c r="AT21" s="25">
        <v>4.0</v>
      </c>
      <c r="AU21" s="28">
        <f t="shared" ref="AU21:AV21" si="209">AO21+AS21</f>
        <v>38</v>
      </c>
      <c r="AV21" s="28">
        <f t="shared" si="209"/>
        <v>47</v>
      </c>
      <c r="AW21" s="28">
        <f t="shared" si="35"/>
        <v>85</v>
      </c>
      <c r="AX21" s="24">
        <f t="shared" si="36"/>
        <v>86.73469388</v>
      </c>
      <c r="AY21" s="25">
        <v>5.0</v>
      </c>
      <c r="AZ21" s="25">
        <v>6.0</v>
      </c>
      <c r="BA21" s="28">
        <f t="shared" ref="BA21:BB21" si="210">AU21+AY21</f>
        <v>43</v>
      </c>
      <c r="BB21" s="28">
        <f t="shared" si="210"/>
        <v>53</v>
      </c>
      <c r="BC21" s="28">
        <f t="shared" si="38"/>
        <v>96</v>
      </c>
      <c r="BD21" s="24">
        <f t="shared" si="39"/>
        <v>87.27272727</v>
      </c>
      <c r="BE21" s="25">
        <v>6.0</v>
      </c>
      <c r="BF21" s="25">
        <v>3.0</v>
      </c>
      <c r="BG21" s="28">
        <f t="shared" ref="BG21:BH21" si="211">BA21+BE21</f>
        <v>49</v>
      </c>
      <c r="BH21" s="28">
        <f t="shared" si="211"/>
        <v>56</v>
      </c>
      <c r="BI21" s="28">
        <f t="shared" si="41"/>
        <v>105</v>
      </c>
      <c r="BJ21" s="24">
        <f t="shared" si="42"/>
        <v>87.5</v>
      </c>
      <c r="BK21" s="26">
        <v>4.0</v>
      </c>
      <c r="BL21" s="26">
        <v>7.0</v>
      </c>
      <c r="BM21" s="33">
        <f t="shared" ref="BM21:BN21" si="212">BK21+BG21</f>
        <v>53</v>
      </c>
      <c r="BN21" s="33">
        <f t="shared" si="212"/>
        <v>63</v>
      </c>
      <c r="BO21" s="33">
        <f t="shared" si="44"/>
        <v>116</v>
      </c>
      <c r="BP21" s="27">
        <f t="shared" si="45"/>
        <v>88.54961832</v>
      </c>
      <c r="BQ21" s="25">
        <v>4.0</v>
      </c>
      <c r="BR21" s="25">
        <v>7.0</v>
      </c>
      <c r="BS21" s="28">
        <f t="shared" ref="BS21:BT21" si="213">BM21+BQ21</f>
        <v>57</v>
      </c>
      <c r="BT21" s="28">
        <f t="shared" si="213"/>
        <v>70</v>
      </c>
      <c r="BU21" s="28">
        <f t="shared" si="47"/>
        <v>127</v>
      </c>
      <c r="BV21" s="28">
        <f t="shared" si="48"/>
        <v>87.5862069</v>
      </c>
    </row>
    <row r="22" ht="15.75" customHeight="1">
      <c r="A22" s="29">
        <v>17.0</v>
      </c>
      <c r="B22" s="29" t="s">
        <v>27</v>
      </c>
      <c r="C22" s="19">
        <v>3.0</v>
      </c>
      <c r="D22" s="19">
        <v>4.0</v>
      </c>
      <c r="E22" s="19">
        <f t="shared" ref="E22:F22" si="214">C22</f>
        <v>3</v>
      </c>
      <c r="F22" s="19">
        <f t="shared" si="214"/>
        <v>4</v>
      </c>
      <c r="G22" s="19">
        <f t="shared" si="13"/>
        <v>7</v>
      </c>
      <c r="H22" s="20">
        <f t="shared" si="14"/>
        <v>100</v>
      </c>
      <c r="I22" s="19">
        <v>3.0</v>
      </c>
      <c r="J22" s="19">
        <v>7.0</v>
      </c>
      <c r="K22" s="19">
        <f t="shared" si="15"/>
        <v>6</v>
      </c>
      <c r="L22" s="19">
        <f t="shared" si="16"/>
        <v>11</v>
      </c>
      <c r="M22" s="19">
        <f t="shared" si="17"/>
        <v>17</v>
      </c>
      <c r="N22" s="20">
        <f t="shared" si="18"/>
        <v>89.47368421</v>
      </c>
      <c r="O22" s="21">
        <v>7.0</v>
      </c>
      <c r="P22" s="21">
        <v>8.0</v>
      </c>
      <c r="Q22" s="19">
        <f t="shared" ref="Q22:R22" si="215">K22+O22</f>
        <v>13</v>
      </c>
      <c r="R22" s="19">
        <f t="shared" si="215"/>
        <v>19</v>
      </c>
      <c r="S22" s="19">
        <f t="shared" si="20"/>
        <v>32</v>
      </c>
      <c r="T22" s="20">
        <f t="shared" si="21"/>
        <v>94.11764706</v>
      </c>
      <c r="U22" s="22">
        <v>6.0</v>
      </c>
      <c r="V22" s="22">
        <v>7.0</v>
      </c>
      <c r="W22" s="23">
        <f t="shared" ref="W22:X22" si="216">Q22+U22</f>
        <v>19</v>
      </c>
      <c r="X22" s="23">
        <f t="shared" si="216"/>
        <v>26</v>
      </c>
      <c r="Y22" s="23">
        <f t="shared" si="23"/>
        <v>45</v>
      </c>
      <c r="Z22" s="24">
        <f t="shared" si="24"/>
        <v>95.74468085</v>
      </c>
      <c r="AA22" s="22">
        <v>4.0</v>
      </c>
      <c r="AB22" s="22">
        <v>9.0</v>
      </c>
      <c r="AC22" s="23">
        <f t="shared" ref="AC22:AD22" si="217">W22+AA22</f>
        <v>23</v>
      </c>
      <c r="AD22" s="23">
        <f t="shared" si="217"/>
        <v>35</v>
      </c>
      <c r="AE22" s="23">
        <f t="shared" si="26"/>
        <v>58</v>
      </c>
      <c r="AF22" s="28">
        <f t="shared" si="27"/>
        <v>96.66666667</v>
      </c>
      <c r="AG22" s="31">
        <v>8.0</v>
      </c>
      <c r="AH22" s="31">
        <v>7.0</v>
      </c>
      <c r="AI22" s="32">
        <f t="shared" ref="AI22:AJ22" si="218">AC22+AG22</f>
        <v>31</v>
      </c>
      <c r="AJ22" s="32">
        <f t="shared" si="218"/>
        <v>42</v>
      </c>
      <c r="AK22" s="32">
        <f t="shared" si="29"/>
        <v>73</v>
      </c>
      <c r="AL22" s="24">
        <f t="shared" si="30"/>
        <v>96.05263158</v>
      </c>
      <c r="AM22" s="25">
        <v>6.0</v>
      </c>
      <c r="AN22" s="25">
        <v>6.0</v>
      </c>
      <c r="AO22" s="28">
        <f t="shared" ref="AO22:AP22" si="219">AM22+AI22</f>
        <v>37</v>
      </c>
      <c r="AP22" s="28">
        <f t="shared" si="219"/>
        <v>48</v>
      </c>
      <c r="AQ22" s="28">
        <f t="shared" si="32"/>
        <v>85</v>
      </c>
      <c r="AR22" s="24">
        <f t="shared" si="33"/>
        <v>94.44444444</v>
      </c>
      <c r="AS22" s="25">
        <v>3.0</v>
      </c>
      <c r="AT22" s="25">
        <v>3.0</v>
      </c>
      <c r="AU22" s="28">
        <f t="shared" ref="AU22:AV22" si="220">AO22+AS22</f>
        <v>40</v>
      </c>
      <c r="AV22" s="28">
        <f t="shared" si="220"/>
        <v>51</v>
      </c>
      <c r="AW22" s="28">
        <f t="shared" si="35"/>
        <v>91</v>
      </c>
      <c r="AX22" s="24">
        <f t="shared" si="36"/>
        <v>92.85714286</v>
      </c>
      <c r="AY22" s="25">
        <v>6.0</v>
      </c>
      <c r="AZ22" s="25">
        <v>6.0</v>
      </c>
      <c r="BA22" s="28">
        <f t="shared" ref="BA22:BB22" si="221">AU22+AY22</f>
        <v>46</v>
      </c>
      <c r="BB22" s="28">
        <f t="shared" si="221"/>
        <v>57</v>
      </c>
      <c r="BC22" s="28">
        <f t="shared" si="38"/>
        <v>103</v>
      </c>
      <c r="BD22" s="24">
        <f t="shared" si="39"/>
        <v>93.63636364</v>
      </c>
      <c r="BE22" s="25">
        <v>4.0</v>
      </c>
      <c r="BF22" s="25">
        <v>3.0</v>
      </c>
      <c r="BG22" s="28">
        <f t="shared" ref="BG22:BH22" si="222">BA22+BE22</f>
        <v>50</v>
      </c>
      <c r="BH22" s="28">
        <f t="shared" si="222"/>
        <v>60</v>
      </c>
      <c r="BI22" s="28">
        <f t="shared" si="41"/>
        <v>110</v>
      </c>
      <c r="BJ22" s="24">
        <f t="shared" si="42"/>
        <v>91.66666667</v>
      </c>
      <c r="BK22" s="26">
        <v>4.0</v>
      </c>
      <c r="BL22" s="26">
        <v>7.0</v>
      </c>
      <c r="BM22" s="33">
        <f t="shared" ref="BM22:BN22" si="223">BK22+BG22</f>
        <v>54</v>
      </c>
      <c r="BN22" s="33">
        <f t="shared" si="223"/>
        <v>67</v>
      </c>
      <c r="BO22" s="33">
        <f t="shared" si="44"/>
        <v>121</v>
      </c>
      <c r="BP22" s="27">
        <f t="shared" si="45"/>
        <v>92.36641221</v>
      </c>
      <c r="BQ22" s="25">
        <v>3.0</v>
      </c>
      <c r="BR22" s="25">
        <v>9.0</v>
      </c>
      <c r="BS22" s="28">
        <f t="shared" ref="BS22:BT22" si="224">BM22+BQ22</f>
        <v>57</v>
      </c>
      <c r="BT22" s="28">
        <f t="shared" si="224"/>
        <v>76</v>
      </c>
      <c r="BU22" s="28">
        <f t="shared" si="47"/>
        <v>133</v>
      </c>
      <c r="BV22" s="28">
        <f t="shared" si="48"/>
        <v>91.72413793</v>
      </c>
    </row>
    <row r="23" ht="15.75" customHeight="1">
      <c r="A23" s="29">
        <v>18.0</v>
      </c>
      <c r="B23" s="29" t="s">
        <v>28</v>
      </c>
      <c r="C23" s="19">
        <v>2.0</v>
      </c>
      <c r="D23" s="19">
        <v>3.0</v>
      </c>
      <c r="E23" s="19">
        <f t="shared" ref="E23:F23" si="225">C23</f>
        <v>2</v>
      </c>
      <c r="F23" s="19">
        <f t="shared" si="225"/>
        <v>3</v>
      </c>
      <c r="G23" s="19">
        <f t="shared" si="13"/>
        <v>5</v>
      </c>
      <c r="H23" s="20">
        <f t="shared" si="14"/>
        <v>71.42857143</v>
      </c>
      <c r="I23" s="19">
        <v>3.0</v>
      </c>
      <c r="J23" s="19">
        <v>6.0</v>
      </c>
      <c r="K23" s="19">
        <f t="shared" si="15"/>
        <v>5</v>
      </c>
      <c r="L23" s="19">
        <f t="shared" si="16"/>
        <v>9</v>
      </c>
      <c r="M23" s="19">
        <f t="shared" si="17"/>
        <v>14</v>
      </c>
      <c r="N23" s="20">
        <f t="shared" si="18"/>
        <v>73.68421053</v>
      </c>
      <c r="O23" s="21">
        <v>3.0</v>
      </c>
      <c r="P23" s="21">
        <v>7.0</v>
      </c>
      <c r="Q23" s="19">
        <f t="shared" ref="Q23:R23" si="226">K23+O23</f>
        <v>8</v>
      </c>
      <c r="R23" s="19">
        <f t="shared" si="226"/>
        <v>16</v>
      </c>
      <c r="S23" s="19">
        <f t="shared" si="20"/>
        <v>24</v>
      </c>
      <c r="T23" s="20">
        <f t="shared" si="21"/>
        <v>70.58823529</v>
      </c>
      <c r="U23" s="22">
        <v>5.0</v>
      </c>
      <c r="V23" s="22">
        <v>7.0</v>
      </c>
      <c r="W23" s="23">
        <f t="shared" ref="W23:X23" si="227">Q23+U23</f>
        <v>13</v>
      </c>
      <c r="X23" s="23">
        <f t="shared" si="227"/>
        <v>23</v>
      </c>
      <c r="Y23" s="23">
        <f t="shared" si="23"/>
        <v>36</v>
      </c>
      <c r="Z23" s="24">
        <f t="shared" si="24"/>
        <v>76.59574468</v>
      </c>
      <c r="AA23" s="22">
        <v>3.0</v>
      </c>
      <c r="AB23" s="22">
        <v>7.0</v>
      </c>
      <c r="AC23" s="23">
        <f t="shared" ref="AC23:AD23" si="228">W23+AA23</f>
        <v>16</v>
      </c>
      <c r="AD23" s="23">
        <f t="shared" si="228"/>
        <v>30</v>
      </c>
      <c r="AE23" s="23">
        <f t="shared" si="26"/>
        <v>46</v>
      </c>
      <c r="AF23" s="36">
        <f t="shared" si="27"/>
        <v>76.66666667</v>
      </c>
      <c r="AG23" s="37">
        <v>7.0</v>
      </c>
      <c r="AH23" s="37">
        <v>7.0</v>
      </c>
      <c r="AI23" s="32">
        <f t="shared" ref="AI23:AJ23" si="229">AC23+AG23</f>
        <v>23</v>
      </c>
      <c r="AJ23" s="32">
        <f t="shared" si="229"/>
        <v>37</v>
      </c>
      <c r="AK23" s="32">
        <f t="shared" si="29"/>
        <v>60</v>
      </c>
      <c r="AL23" s="24">
        <f t="shared" si="30"/>
        <v>78.94736842</v>
      </c>
      <c r="AM23" s="25">
        <v>8.0</v>
      </c>
      <c r="AN23" s="25">
        <v>6.0</v>
      </c>
      <c r="AO23" s="28">
        <f t="shared" ref="AO23:AP23" si="230">AM23+AI23</f>
        <v>31</v>
      </c>
      <c r="AP23" s="28">
        <f t="shared" si="230"/>
        <v>43</v>
      </c>
      <c r="AQ23" s="28">
        <f t="shared" si="32"/>
        <v>74</v>
      </c>
      <c r="AR23" s="24">
        <f t="shared" si="33"/>
        <v>82.22222222</v>
      </c>
      <c r="AS23" s="25">
        <v>2.0</v>
      </c>
      <c r="AT23" s="25">
        <v>3.0</v>
      </c>
      <c r="AU23" s="28">
        <f t="shared" ref="AU23:AV23" si="231">AO23+AS23</f>
        <v>33</v>
      </c>
      <c r="AV23" s="28">
        <f t="shared" si="231"/>
        <v>46</v>
      </c>
      <c r="AW23" s="28">
        <f t="shared" si="35"/>
        <v>79</v>
      </c>
      <c r="AX23" s="24">
        <f t="shared" si="36"/>
        <v>80.6122449</v>
      </c>
      <c r="AY23" s="25">
        <v>4.0</v>
      </c>
      <c r="AZ23" s="25">
        <v>2.0</v>
      </c>
      <c r="BA23" s="28">
        <f t="shared" ref="BA23:BB23" si="232">AU23+AY23</f>
        <v>37</v>
      </c>
      <c r="BB23" s="28">
        <f t="shared" si="232"/>
        <v>48</v>
      </c>
      <c r="BC23" s="28">
        <f t="shared" si="38"/>
        <v>85</v>
      </c>
      <c r="BD23" s="24">
        <f t="shared" si="39"/>
        <v>77.27272727</v>
      </c>
      <c r="BE23" s="25">
        <v>5.0</v>
      </c>
      <c r="BF23" s="25">
        <v>4.0</v>
      </c>
      <c r="BG23" s="28">
        <f t="shared" ref="BG23:BH23" si="233">BA23+BE23</f>
        <v>42</v>
      </c>
      <c r="BH23" s="28">
        <f t="shared" si="233"/>
        <v>52</v>
      </c>
      <c r="BI23" s="28">
        <f t="shared" si="41"/>
        <v>94</v>
      </c>
      <c r="BJ23" s="24">
        <f t="shared" si="42"/>
        <v>78.33333333</v>
      </c>
      <c r="BK23" s="26">
        <v>4.0</v>
      </c>
      <c r="BL23" s="26">
        <v>7.0</v>
      </c>
      <c r="BM23" s="33">
        <f t="shared" ref="BM23:BN23" si="234">BK23+BG23</f>
        <v>46</v>
      </c>
      <c r="BN23" s="33">
        <f t="shared" si="234"/>
        <v>59</v>
      </c>
      <c r="BO23" s="33">
        <f t="shared" si="44"/>
        <v>105</v>
      </c>
      <c r="BP23" s="27">
        <f t="shared" si="45"/>
        <v>80.15267176</v>
      </c>
      <c r="BQ23" s="25">
        <v>3.0</v>
      </c>
      <c r="BR23" s="25">
        <v>7.0</v>
      </c>
      <c r="BS23" s="28">
        <f t="shared" ref="BS23:BT23" si="235">BM23+BQ23</f>
        <v>49</v>
      </c>
      <c r="BT23" s="28">
        <f t="shared" si="235"/>
        <v>66</v>
      </c>
      <c r="BU23" s="28">
        <f t="shared" si="47"/>
        <v>115</v>
      </c>
      <c r="BV23" s="28">
        <f t="shared" si="48"/>
        <v>79.31034483</v>
      </c>
    </row>
    <row r="24" ht="15.75" customHeight="1">
      <c r="A24" s="29">
        <v>19.0</v>
      </c>
      <c r="B24" s="29" t="s">
        <v>29</v>
      </c>
      <c r="C24" s="19">
        <v>1.0</v>
      </c>
      <c r="D24" s="19">
        <v>1.0</v>
      </c>
      <c r="E24" s="19">
        <f t="shared" ref="E24:F24" si="236">C24</f>
        <v>1</v>
      </c>
      <c r="F24" s="19">
        <f t="shared" si="236"/>
        <v>1</v>
      </c>
      <c r="G24" s="19">
        <f t="shared" si="13"/>
        <v>2</v>
      </c>
      <c r="H24" s="20">
        <f t="shared" si="14"/>
        <v>28.57142857</v>
      </c>
      <c r="I24" s="19">
        <v>2.0</v>
      </c>
      <c r="J24" s="19">
        <v>4.0</v>
      </c>
      <c r="K24" s="19">
        <f t="shared" si="15"/>
        <v>3</v>
      </c>
      <c r="L24" s="19">
        <f t="shared" si="16"/>
        <v>5</v>
      </c>
      <c r="M24" s="19">
        <f t="shared" si="17"/>
        <v>8</v>
      </c>
      <c r="N24" s="20">
        <f t="shared" si="18"/>
        <v>42.10526316</v>
      </c>
      <c r="O24" s="21">
        <v>0.0</v>
      </c>
      <c r="P24" s="21">
        <v>1.0</v>
      </c>
      <c r="Q24" s="19">
        <f t="shared" ref="Q24:R24" si="237">K24+O24</f>
        <v>3</v>
      </c>
      <c r="R24" s="19">
        <f t="shared" si="237"/>
        <v>6</v>
      </c>
      <c r="S24" s="19">
        <f t="shared" si="20"/>
        <v>9</v>
      </c>
      <c r="T24" s="20">
        <f t="shared" si="21"/>
        <v>26.47058824</v>
      </c>
      <c r="U24" s="22">
        <v>5.0</v>
      </c>
      <c r="V24" s="22">
        <v>5.0</v>
      </c>
      <c r="W24" s="23">
        <f t="shared" ref="W24:X24" si="238">Q24+U24</f>
        <v>8</v>
      </c>
      <c r="X24" s="23">
        <f t="shared" si="238"/>
        <v>11</v>
      </c>
      <c r="Y24" s="23">
        <f t="shared" si="23"/>
        <v>19</v>
      </c>
      <c r="Z24" s="35">
        <f>19/47%</f>
        <v>40.42553191</v>
      </c>
      <c r="AA24" s="22">
        <v>3.0</v>
      </c>
      <c r="AB24" s="22">
        <v>7.0</v>
      </c>
      <c r="AC24" s="23">
        <f t="shared" ref="AC24:AD24" si="239">W24+AA24</f>
        <v>11</v>
      </c>
      <c r="AD24" s="23">
        <f t="shared" si="239"/>
        <v>18</v>
      </c>
      <c r="AE24" s="23">
        <f t="shared" si="26"/>
        <v>29</v>
      </c>
      <c r="AF24" s="36">
        <f t="shared" si="27"/>
        <v>48.33333333</v>
      </c>
      <c r="AG24" s="37">
        <v>9.0</v>
      </c>
      <c r="AH24" s="37">
        <v>7.0</v>
      </c>
      <c r="AI24" s="32">
        <f t="shared" ref="AI24:AJ24" si="240">AC24+AG24</f>
        <v>20</v>
      </c>
      <c r="AJ24" s="32">
        <f t="shared" si="240"/>
        <v>25</v>
      </c>
      <c r="AK24" s="32">
        <f t="shared" si="29"/>
        <v>45</v>
      </c>
      <c r="AL24" s="24">
        <f t="shared" si="30"/>
        <v>59.21052632</v>
      </c>
      <c r="AM24" s="25">
        <v>6.0</v>
      </c>
      <c r="AN24" s="25">
        <v>6.0</v>
      </c>
      <c r="AO24" s="28">
        <f t="shared" ref="AO24:AP24" si="241">AM24+AI24</f>
        <v>26</v>
      </c>
      <c r="AP24" s="28">
        <f t="shared" si="241"/>
        <v>31</v>
      </c>
      <c r="AQ24" s="28">
        <f t="shared" si="32"/>
        <v>57</v>
      </c>
      <c r="AR24" s="24">
        <f t="shared" si="33"/>
        <v>63.33333333</v>
      </c>
      <c r="AS24" s="25">
        <v>4.0</v>
      </c>
      <c r="AT24" s="25">
        <v>2.0</v>
      </c>
      <c r="AU24" s="28">
        <f t="shared" ref="AU24:AV24" si="242">AO24+AS24</f>
        <v>30</v>
      </c>
      <c r="AV24" s="28">
        <f t="shared" si="242"/>
        <v>33</v>
      </c>
      <c r="AW24" s="28">
        <f t="shared" si="35"/>
        <v>63</v>
      </c>
      <c r="AX24" s="24">
        <f t="shared" si="36"/>
        <v>64.28571429</v>
      </c>
      <c r="AY24" s="25">
        <v>5.0</v>
      </c>
      <c r="AZ24" s="25">
        <v>5.0</v>
      </c>
      <c r="BA24" s="28">
        <f t="shared" ref="BA24:BB24" si="243">AU24+AY24</f>
        <v>35</v>
      </c>
      <c r="BB24" s="28">
        <f t="shared" si="243"/>
        <v>38</v>
      </c>
      <c r="BC24" s="28">
        <f t="shared" si="38"/>
        <v>73</v>
      </c>
      <c r="BD24" s="24">
        <f t="shared" si="39"/>
        <v>66.36363636</v>
      </c>
      <c r="BE24" s="25">
        <v>5.0</v>
      </c>
      <c r="BF24" s="25">
        <v>4.0</v>
      </c>
      <c r="BG24" s="28">
        <f t="shared" ref="BG24:BH24" si="244">BA24+BE24</f>
        <v>40</v>
      </c>
      <c r="BH24" s="28">
        <f t="shared" si="244"/>
        <v>42</v>
      </c>
      <c r="BI24" s="28">
        <f t="shared" si="41"/>
        <v>82</v>
      </c>
      <c r="BJ24" s="24">
        <f t="shared" si="42"/>
        <v>68.33333333</v>
      </c>
      <c r="BK24" s="26">
        <v>4.0</v>
      </c>
      <c r="BL24" s="26">
        <v>6.0</v>
      </c>
      <c r="BM24" s="33">
        <f t="shared" ref="BM24:BN24" si="245">BK24+BG24</f>
        <v>44</v>
      </c>
      <c r="BN24" s="33">
        <f t="shared" si="245"/>
        <v>48</v>
      </c>
      <c r="BO24" s="33">
        <f t="shared" si="44"/>
        <v>92</v>
      </c>
      <c r="BP24" s="27">
        <f t="shared" si="45"/>
        <v>70.22900763</v>
      </c>
      <c r="BQ24" s="25">
        <v>4.0</v>
      </c>
      <c r="BR24" s="25">
        <v>8.0</v>
      </c>
      <c r="BS24" s="28">
        <f t="shared" ref="BS24:BT24" si="246">BM24+BQ24</f>
        <v>48</v>
      </c>
      <c r="BT24" s="28">
        <f t="shared" si="246"/>
        <v>56</v>
      </c>
      <c r="BU24" s="28">
        <f t="shared" si="47"/>
        <v>104</v>
      </c>
      <c r="BV24" s="28">
        <f t="shared" si="48"/>
        <v>71.72413793</v>
      </c>
    </row>
    <row r="25" ht="15.75" customHeight="1">
      <c r="A25" s="29">
        <v>20.0</v>
      </c>
      <c r="B25" s="29" t="s">
        <v>30</v>
      </c>
      <c r="C25" s="19">
        <v>3.0</v>
      </c>
      <c r="D25" s="19">
        <v>4.0</v>
      </c>
      <c r="E25" s="19">
        <f t="shared" ref="E25:F25" si="247">C25</f>
        <v>3</v>
      </c>
      <c r="F25" s="19">
        <f t="shared" si="247"/>
        <v>4</v>
      </c>
      <c r="G25" s="19">
        <f t="shared" si="13"/>
        <v>7</v>
      </c>
      <c r="H25" s="20">
        <f t="shared" si="14"/>
        <v>100</v>
      </c>
      <c r="I25" s="19">
        <v>3.0</v>
      </c>
      <c r="J25" s="19">
        <v>7.0</v>
      </c>
      <c r="K25" s="19">
        <f t="shared" si="15"/>
        <v>6</v>
      </c>
      <c r="L25" s="19">
        <f t="shared" si="16"/>
        <v>11</v>
      </c>
      <c r="M25" s="19">
        <f t="shared" si="17"/>
        <v>17</v>
      </c>
      <c r="N25" s="20">
        <f t="shared" si="18"/>
        <v>89.47368421</v>
      </c>
      <c r="O25" s="21">
        <v>7.0</v>
      </c>
      <c r="P25" s="21">
        <v>7.0</v>
      </c>
      <c r="Q25" s="19">
        <f t="shared" ref="Q25:R25" si="248">K25+O25</f>
        <v>13</v>
      </c>
      <c r="R25" s="19">
        <f t="shared" si="248"/>
        <v>18</v>
      </c>
      <c r="S25" s="19">
        <f t="shared" si="20"/>
        <v>31</v>
      </c>
      <c r="T25" s="20">
        <f t="shared" si="21"/>
        <v>91.17647059</v>
      </c>
      <c r="U25" s="22">
        <v>6.0</v>
      </c>
      <c r="V25" s="22">
        <v>6.0</v>
      </c>
      <c r="W25" s="23">
        <f t="shared" ref="W25:X25" si="249">Q25+U25</f>
        <v>19</v>
      </c>
      <c r="X25" s="23">
        <f t="shared" si="249"/>
        <v>24</v>
      </c>
      <c r="Y25" s="23">
        <f t="shared" si="23"/>
        <v>43</v>
      </c>
      <c r="Z25" s="24">
        <f t="shared" ref="Z25:Z44" si="261">Y25/47%</f>
        <v>91.4893617</v>
      </c>
      <c r="AA25" s="22">
        <v>3.0</v>
      </c>
      <c r="AB25" s="22">
        <v>7.0</v>
      </c>
      <c r="AC25" s="23">
        <f t="shared" ref="AC25:AD25" si="250">W25+AA25</f>
        <v>22</v>
      </c>
      <c r="AD25" s="23">
        <f t="shared" si="250"/>
        <v>31</v>
      </c>
      <c r="AE25" s="23">
        <f t="shared" si="26"/>
        <v>53</v>
      </c>
      <c r="AF25" s="28">
        <f t="shared" si="27"/>
        <v>88.33333333</v>
      </c>
      <c r="AG25" s="31">
        <v>7.0</v>
      </c>
      <c r="AH25" s="31">
        <v>6.0</v>
      </c>
      <c r="AI25" s="32">
        <f t="shared" ref="AI25:AJ25" si="251">AC25+AG25</f>
        <v>29</v>
      </c>
      <c r="AJ25" s="32">
        <f t="shared" si="251"/>
        <v>37</v>
      </c>
      <c r="AK25" s="32">
        <f t="shared" si="29"/>
        <v>66</v>
      </c>
      <c r="AL25" s="24">
        <f t="shared" si="30"/>
        <v>86.84210526</v>
      </c>
      <c r="AM25" s="25">
        <v>7.0</v>
      </c>
      <c r="AN25" s="25">
        <v>6.0</v>
      </c>
      <c r="AO25" s="28">
        <f t="shared" ref="AO25:AP25" si="252">AM25+AI25</f>
        <v>36</v>
      </c>
      <c r="AP25" s="28">
        <f t="shared" si="252"/>
        <v>43</v>
      </c>
      <c r="AQ25" s="28">
        <f t="shared" si="32"/>
        <v>79</v>
      </c>
      <c r="AR25" s="24">
        <f t="shared" si="33"/>
        <v>87.77777778</v>
      </c>
      <c r="AS25" s="25">
        <v>4.0</v>
      </c>
      <c r="AT25" s="25">
        <v>3.0</v>
      </c>
      <c r="AU25" s="28">
        <f t="shared" ref="AU25:AV25" si="253">AO25+AS25</f>
        <v>40</v>
      </c>
      <c r="AV25" s="28">
        <f t="shared" si="253"/>
        <v>46</v>
      </c>
      <c r="AW25" s="28">
        <f t="shared" si="35"/>
        <v>86</v>
      </c>
      <c r="AX25" s="24">
        <f t="shared" si="36"/>
        <v>87.75510204</v>
      </c>
      <c r="AY25" s="25">
        <v>4.0</v>
      </c>
      <c r="AZ25" s="25">
        <v>4.0</v>
      </c>
      <c r="BA25" s="28">
        <f t="shared" ref="BA25:BB25" si="254">AU25+AY25</f>
        <v>44</v>
      </c>
      <c r="BB25" s="28">
        <f t="shared" si="254"/>
        <v>50</v>
      </c>
      <c r="BC25" s="28">
        <f t="shared" si="38"/>
        <v>94</v>
      </c>
      <c r="BD25" s="24">
        <f t="shared" si="39"/>
        <v>85.45454545</v>
      </c>
      <c r="BE25" s="25">
        <v>6.0</v>
      </c>
      <c r="BF25" s="25">
        <v>4.0</v>
      </c>
      <c r="BG25" s="28">
        <f t="shared" ref="BG25:BH25" si="255">BA25+BE25</f>
        <v>50</v>
      </c>
      <c r="BH25" s="28">
        <f t="shared" si="255"/>
        <v>54</v>
      </c>
      <c r="BI25" s="28">
        <f t="shared" si="41"/>
        <v>104</v>
      </c>
      <c r="BJ25" s="24">
        <f t="shared" si="42"/>
        <v>86.66666667</v>
      </c>
      <c r="BK25" s="26">
        <v>4.0</v>
      </c>
      <c r="BL25" s="26">
        <v>7.0</v>
      </c>
      <c r="BM25" s="33">
        <f t="shared" ref="BM25:BN25" si="256">BK25+BG25</f>
        <v>54</v>
      </c>
      <c r="BN25" s="33">
        <f t="shared" si="256"/>
        <v>61</v>
      </c>
      <c r="BO25" s="33">
        <f t="shared" si="44"/>
        <v>115</v>
      </c>
      <c r="BP25" s="27">
        <f t="shared" si="45"/>
        <v>87.78625954</v>
      </c>
      <c r="BQ25" s="25">
        <v>4.0</v>
      </c>
      <c r="BR25" s="25">
        <v>9.0</v>
      </c>
      <c r="BS25" s="28">
        <f t="shared" ref="BS25:BT25" si="257">BM25+BQ25</f>
        <v>58</v>
      </c>
      <c r="BT25" s="28">
        <f t="shared" si="257"/>
        <v>70</v>
      </c>
      <c r="BU25" s="28">
        <f t="shared" si="47"/>
        <v>128</v>
      </c>
      <c r="BV25" s="28">
        <f t="shared" si="48"/>
        <v>88.27586207</v>
      </c>
    </row>
    <row r="26" ht="15.75" customHeight="1">
      <c r="A26" s="29">
        <v>21.0</v>
      </c>
      <c r="B26" s="30" t="s">
        <v>31</v>
      </c>
      <c r="C26" s="19">
        <v>0.0</v>
      </c>
      <c r="D26" s="19">
        <v>0.0</v>
      </c>
      <c r="E26" s="19">
        <f t="shared" ref="E26:F26" si="258">C26</f>
        <v>0</v>
      </c>
      <c r="F26" s="19">
        <f t="shared" si="258"/>
        <v>0</v>
      </c>
      <c r="G26" s="19">
        <f t="shared" si="13"/>
        <v>0</v>
      </c>
      <c r="H26" s="20">
        <f t="shared" si="14"/>
        <v>0</v>
      </c>
      <c r="I26" s="19">
        <v>4.0</v>
      </c>
      <c r="J26" s="19">
        <v>7.0</v>
      </c>
      <c r="K26" s="19">
        <f t="shared" si="15"/>
        <v>4</v>
      </c>
      <c r="L26" s="19">
        <f t="shared" si="16"/>
        <v>7</v>
      </c>
      <c r="M26" s="19">
        <f t="shared" si="17"/>
        <v>11</v>
      </c>
      <c r="N26" s="20">
        <f t="shared" si="18"/>
        <v>57.89473684</v>
      </c>
      <c r="O26" s="21">
        <v>6.0</v>
      </c>
      <c r="P26" s="21">
        <v>6.0</v>
      </c>
      <c r="Q26" s="19">
        <f t="shared" ref="Q26:R26" si="259">K26+O26</f>
        <v>10</v>
      </c>
      <c r="R26" s="19">
        <f t="shared" si="259"/>
        <v>13</v>
      </c>
      <c r="S26" s="19">
        <f t="shared" si="20"/>
        <v>23</v>
      </c>
      <c r="T26" s="20">
        <f t="shared" si="21"/>
        <v>67.64705882</v>
      </c>
      <c r="U26" s="22">
        <v>3.0</v>
      </c>
      <c r="V26" s="22">
        <v>5.0</v>
      </c>
      <c r="W26" s="23">
        <f t="shared" ref="W26:X26" si="260">Q26+U26</f>
        <v>13</v>
      </c>
      <c r="X26" s="23">
        <f t="shared" si="260"/>
        <v>18</v>
      </c>
      <c r="Y26" s="23">
        <f t="shared" si="23"/>
        <v>31</v>
      </c>
      <c r="Z26" s="35">
        <f t="shared" si="261"/>
        <v>65.95744681</v>
      </c>
      <c r="AA26" s="22">
        <v>3.0</v>
      </c>
      <c r="AB26" s="22">
        <v>4.0</v>
      </c>
      <c r="AC26" s="23">
        <f t="shared" ref="AC26:AD26" si="262">W26+AA26</f>
        <v>16</v>
      </c>
      <c r="AD26" s="23">
        <f t="shared" si="262"/>
        <v>22</v>
      </c>
      <c r="AE26" s="23">
        <f t="shared" si="26"/>
        <v>38</v>
      </c>
      <c r="AF26" s="36">
        <f t="shared" si="27"/>
        <v>63.33333333</v>
      </c>
      <c r="AG26" s="37">
        <v>9.0</v>
      </c>
      <c r="AH26" s="37">
        <v>7.0</v>
      </c>
      <c r="AI26" s="32">
        <f t="shared" ref="AI26:AJ26" si="263">AC26+AG26</f>
        <v>25</v>
      </c>
      <c r="AJ26" s="32">
        <f t="shared" si="263"/>
        <v>29</v>
      </c>
      <c r="AK26" s="32">
        <f t="shared" si="29"/>
        <v>54</v>
      </c>
      <c r="AL26" s="24">
        <f t="shared" si="30"/>
        <v>71.05263158</v>
      </c>
      <c r="AM26" s="25">
        <v>8.0</v>
      </c>
      <c r="AN26" s="25">
        <v>5.0</v>
      </c>
      <c r="AO26" s="28">
        <f t="shared" ref="AO26:AP26" si="264">AM26+AI26</f>
        <v>33</v>
      </c>
      <c r="AP26" s="28">
        <f t="shared" si="264"/>
        <v>34</v>
      </c>
      <c r="AQ26" s="28">
        <f t="shared" si="32"/>
        <v>67</v>
      </c>
      <c r="AR26" s="24">
        <f t="shared" si="33"/>
        <v>74.44444444</v>
      </c>
      <c r="AS26" s="25">
        <v>3.0</v>
      </c>
      <c r="AT26" s="25">
        <v>4.0</v>
      </c>
      <c r="AU26" s="28">
        <f t="shared" ref="AU26:AV26" si="265">AO26+AS26</f>
        <v>36</v>
      </c>
      <c r="AV26" s="28">
        <f t="shared" si="265"/>
        <v>38</v>
      </c>
      <c r="AW26" s="28">
        <f t="shared" si="35"/>
        <v>74</v>
      </c>
      <c r="AX26" s="24">
        <f t="shared" si="36"/>
        <v>75.51020408</v>
      </c>
      <c r="AY26" s="25">
        <v>5.0</v>
      </c>
      <c r="AZ26" s="25">
        <v>5.0</v>
      </c>
      <c r="BA26" s="28">
        <f t="shared" ref="BA26:BB26" si="266">AU26+AY26</f>
        <v>41</v>
      </c>
      <c r="BB26" s="28">
        <f t="shared" si="266"/>
        <v>43</v>
      </c>
      <c r="BC26" s="28">
        <f t="shared" si="38"/>
        <v>84</v>
      </c>
      <c r="BD26" s="24">
        <f t="shared" si="39"/>
        <v>76.36363636</v>
      </c>
      <c r="BE26" s="25">
        <v>3.0</v>
      </c>
      <c r="BF26" s="25">
        <v>4.0</v>
      </c>
      <c r="BG26" s="28">
        <f t="shared" ref="BG26:BH26" si="267">BA26+BE26</f>
        <v>44</v>
      </c>
      <c r="BH26" s="28">
        <f t="shared" si="267"/>
        <v>47</v>
      </c>
      <c r="BI26" s="28">
        <f t="shared" si="41"/>
        <v>91</v>
      </c>
      <c r="BJ26" s="24">
        <f t="shared" si="42"/>
        <v>75.83333333</v>
      </c>
      <c r="BK26" s="26">
        <v>4.0</v>
      </c>
      <c r="BL26" s="26">
        <v>6.0</v>
      </c>
      <c r="BM26" s="33">
        <f t="shared" ref="BM26:BN26" si="268">BK26+BG26</f>
        <v>48</v>
      </c>
      <c r="BN26" s="33">
        <f t="shared" si="268"/>
        <v>53</v>
      </c>
      <c r="BO26" s="33">
        <f t="shared" si="44"/>
        <v>101</v>
      </c>
      <c r="BP26" s="27">
        <f t="shared" si="45"/>
        <v>77.09923664</v>
      </c>
      <c r="BQ26" s="25">
        <v>4.0</v>
      </c>
      <c r="BR26" s="25">
        <v>8.0</v>
      </c>
      <c r="BS26" s="28">
        <f t="shared" ref="BS26:BT26" si="269">BM26+BQ26</f>
        <v>52</v>
      </c>
      <c r="BT26" s="28">
        <f t="shared" si="269"/>
        <v>61</v>
      </c>
      <c r="BU26" s="28">
        <f t="shared" si="47"/>
        <v>113</v>
      </c>
      <c r="BV26" s="28">
        <f t="shared" si="48"/>
        <v>77.93103448</v>
      </c>
    </row>
    <row r="27" ht="15.75" customHeight="1">
      <c r="A27" s="29">
        <v>22.0</v>
      </c>
      <c r="B27" s="30" t="s">
        <v>32</v>
      </c>
      <c r="C27" s="19">
        <v>1.0</v>
      </c>
      <c r="D27" s="19">
        <v>3.0</v>
      </c>
      <c r="E27" s="19">
        <f t="shared" ref="E27:F27" si="270">C27</f>
        <v>1</v>
      </c>
      <c r="F27" s="19">
        <f t="shared" si="270"/>
        <v>3</v>
      </c>
      <c r="G27" s="19">
        <f t="shared" si="13"/>
        <v>4</v>
      </c>
      <c r="H27" s="20">
        <f t="shared" si="14"/>
        <v>57.14285714</v>
      </c>
      <c r="I27" s="19">
        <v>3.0</v>
      </c>
      <c r="J27" s="19">
        <v>6.0</v>
      </c>
      <c r="K27" s="19">
        <f t="shared" si="15"/>
        <v>4</v>
      </c>
      <c r="L27" s="19">
        <f t="shared" si="16"/>
        <v>9</v>
      </c>
      <c r="M27" s="19">
        <f t="shared" si="17"/>
        <v>13</v>
      </c>
      <c r="N27" s="20">
        <f t="shared" si="18"/>
        <v>68.42105263</v>
      </c>
      <c r="O27" s="21">
        <v>6.0</v>
      </c>
      <c r="P27" s="21">
        <v>6.0</v>
      </c>
      <c r="Q27" s="19">
        <f t="shared" ref="Q27:R27" si="271">K27+O27</f>
        <v>10</v>
      </c>
      <c r="R27" s="19">
        <f t="shared" si="271"/>
        <v>15</v>
      </c>
      <c r="S27" s="19">
        <f t="shared" si="20"/>
        <v>25</v>
      </c>
      <c r="T27" s="20">
        <f t="shared" si="21"/>
        <v>73.52941176</v>
      </c>
      <c r="U27" s="22">
        <v>5.0</v>
      </c>
      <c r="V27" s="22">
        <v>5.0</v>
      </c>
      <c r="W27" s="23">
        <f t="shared" ref="W27:X27" si="272">Q27+U27</f>
        <v>15</v>
      </c>
      <c r="X27" s="23">
        <f t="shared" si="272"/>
        <v>20</v>
      </c>
      <c r="Y27" s="23">
        <f t="shared" si="23"/>
        <v>35</v>
      </c>
      <c r="Z27" s="35">
        <f t="shared" si="261"/>
        <v>74.46808511</v>
      </c>
      <c r="AA27" s="22">
        <v>3.0</v>
      </c>
      <c r="AB27" s="22">
        <v>9.0</v>
      </c>
      <c r="AC27" s="23">
        <f t="shared" ref="AC27:AD27" si="273">W27+AA27</f>
        <v>18</v>
      </c>
      <c r="AD27" s="23">
        <f t="shared" si="273"/>
        <v>29</v>
      </c>
      <c r="AE27" s="23">
        <f t="shared" si="26"/>
        <v>47</v>
      </c>
      <c r="AF27" s="36">
        <f t="shared" si="27"/>
        <v>78.33333333</v>
      </c>
      <c r="AG27" s="37">
        <v>8.0</v>
      </c>
      <c r="AH27" s="37">
        <v>6.0</v>
      </c>
      <c r="AI27" s="32">
        <f t="shared" ref="AI27:AJ27" si="274">AC27+AG27</f>
        <v>26</v>
      </c>
      <c r="AJ27" s="32">
        <f t="shared" si="274"/>
        <v>35</v>
      </c>
      <c r="AK27" s="32">
        <f t="shared" si="29"/>
        <v>61</v>
      </c>
      <c r="AL27" s="24">
        <f t="shared" si="30"/>
        <v>80.26315789</v>
      </c>
      <c r="AM27" s="25">
        <v>7.0</v>
      </c>
      <c r="AN27" s="25">
        <v>6.0</v>
      </c>
      <c r="AO27" s="28">
        <f t="shared" ref="AO27:AP27" si="275">AM27+AI27</f>
        <v>33</v>
      </c>
      <c r="AP27" s="28">
        <f t="shared" si="275"/>
        <v>41</v>
      </c>
      <c r="AQ27" s="28">
        <f t="shared" si="32"/>
        <v>74</v>
      </c>
      <c r="AR27" s="24">
        <f t="shared" si="33"/>
        <v>82.22222222</v>
      </c>
      <c r="AS27" s="25">
        <v>3.0</v>
      </c>
      <c r="AT27" s="25">
        <v>3.0</v>
      </c>
      <c r="AU27" s="28">
        <f t="shared" ref="AU27:AV27" si="276">AO27+AS27</f>
        <v>36</v>
      </c>
      <c r="AV27" s="28">
        <f t="shared" si="276"/>
        <v>44</v>
      </c>
      <c r="AW27" s="28">
        <f t="shared" si="35"/>
        <v>80</v>
      </c>
      <c r="AX27" s="24">
        <f t="shared" si="36"/>
        <v>81.63265306</v>
      </c>
      <c r="AY27" s="25">
        <v>6.0</v>
      </c>
      <c r="AZ27" s="25">
        <v>6.0</v>
      </c>
      <c r="BA27" s="28">
        <f t="shared" ref="BA27:BB27" si="277">AU27+AY27</f>
        <v>42</v>
      </c>
      <c r="BB27" s="28">
        <f t="shared" si="277"/>
        <v>50</v>
      </c>
      <c r="BC27" s="28">
        <f t="shared" si="38"/>
        <v>92</v>
      </c>
      <c r="BD27" s="24">
        <f t="shared" si="39"/>
        <v>83.63636364</v>
      </c>
      <c r="BE27" s="25">
        <v>2.0</v>
      </c>
      <c r="BF27" s="25">
        <v>0.0</v>
      </c>
      <c r="BG27" s="28">
        <f t="shared" ref="BG27:BH27" si="278">BA27+BE27</f>
        <v>44</v>
      </c>
      <c r="BH27" s="28">
        <f t="shared" si="278"/>
        <v>50</v>
      </c>
      <c r="BI27" s="28">
        <f t="shared" si="41"/>
        <v>94</v>
      </c>
      <c r="BJ27" s="24">
        <f t="shared" si="42"/>
        <v>78.33333333</v>
      </c>
      <c r="BK27" s="26">
        <v>4.0</v>
      </c>
      <c r="BL27" s="26">
        <v>7.0</v>
      </c>
      <c r="BM27" s="33">
        <f t="shared" ref="BM27:BN27" si="279">BK27+BG27</f>
        <v>48</v>
      </c>
      <c r="BN27" s="33">
        <f t="shared" si="279"/>
        <v>57</v>
      </c>
      <c r="BO27" s="33">
        <f t="shared" si="44"/>
        <v>105</v>
      </c>
      <c r="BP27" s="27">
        <f t="shared" si="45"/>
        <v>80.15267176</v>
      </c>
      <c r="BQ27" s="25">
        <v>4.0</v>
      </c>
      <c r="BR27" s="25">
        <v>8.0</v>
      </c>
      <c r="BS27" s="28">
        <f t="shared" ref="BS27:BT27" si="280">BM27+BQ27</f>
        <v>52</v>
      </c>
      <c r="BT27" s="28">
        <f t="shared" si="280"/>
        <v>65</v>
      </c>
      <c r="BU27" s="28">
        <f t="shared" si="47"/>
        <v>117</v>
      </c>
      <c r="BV27" s="28">
        <f t="shared" si="48"/>
        <v>80.68965517</v>
      </c>
    </row>
    <row r="28" ht="15.75" customHeight="1">
      <c r="A28" s="29">
        <v>23.0</v>
      </c>
      <c r="B28" s="30" t="s">
        <v>33</v>
      </c>
      <c r="C28" s="19">
        <v>2.0</v>
      </c>
      <c r="D28" s="19">
        <v>2.0</v>
      </c>
      <c r="E28" s="19">
        <f t="shared" ref="E28:F28" si="281">C28</f>
        <v>2</v>
      </c>
      <c r="F28" s="19">
        <f t="shared" si="281"/>
        <v>2</v>
      </c>
      <c r="G28" s="19">
        <f t="shared" si="13"/>
        <v>4</v>
      </c>
      <c r="H28" s="20">
        <f t="shared" si="14"/>
        <v>57.14285714</v>
      </c>
      <c r="I28" s="19">
        <v>3.0</v>
      </c>
      <c r="J28" s="19">
        <v>6.0</v>
      </c>
      <c r="K28" s="19">
        <f t="shared" si="15"/>
        <v>5</v>
      </c>
      <c r="L28" s="19">
        <f t="shared" si="16"/>
        <v>8</v>
      </c>
      <c r="M28" s="19">
        <f t="shared" si="17"/>
        <v>13</v>
      </c>
      <c r="N28" s="20">
        <f t="shared" si="18"/>
        <v>68.42105263</v>
      </c>
      <c r="O28" s="21">
        <v>5.0</v>
      </c>
      <c r="P28" s="21">
        <v>7.0</v>
      </c>
      <c r="Q28" s="19">
        <f t="shared" ref="Q28:R28" si="282">K28+O28</f>
        <v>10</v>
      </c>
      <c r="R28" s="19">
        <f t="shared" si="282"/>
        <v>15</v>
      </c>
      <c r="S28" s="19">
        <f t="shared" si="20"/>
        <v>25</v>
      </c>
      <c r="T28" s="20">
        <f t="shared" si="21"/>
        <v>73.52941176</v>
      </c>
      <c r="U28" s="22">
        <v>5.0</v>
      </c>
      <c r="V28" s="22">
        <v>6.0</v>
      </c>
      <c r="W28" s="23">
        <f t="shared" ref="W28:X28" si="283">Q28+U28</f>
        <v>15</v>
      </c>
      <c r="X28" s="23">
        <f t="shared" si="283"/>
        <v>21</v>
      </c>
      <c r="Y28" s="23">
        <f t="shared" si="23"/>
        <v>36</v>
      </c>
      <c r="Z28" s="24">
        <f t="shared" si="261"/>
        <v>76.59574468</v>
      </c>
      <c r="AA28" s="22">
        <v>2.0</v>
      </c>
      <c r="AB28" s="22">
        <v>8.0</v>
      </c>
      <c r="AC28" s="23">
        <f t="shared" ref="AC28:AD28" si="284">W28+AA28</f>
        <v>17</v>
      </c>
      <c r="AD28" s="23">
        <f t="shared" si="284"/>
        <v>29</v>
      </c>
      <c r="AE28" s="23">
        <f t="shared" si="26"/>
        <v>46</v>
      </c>
      <c r="AF28" s="36">
        <f t="shared" si="27"/>
        <v>76.66666667</v>
      </c>
      <c r="AG28" s="37">
        <v>7.0</v>
      </c>
      <c r="AH28" s="37">
        <v>6.0</v>
      </c>
      <c r="AI28" s="32">
        <f t="shared" ref="AI28:AJ28" si="285">AC28+AG28</f>
        <v>24</v>
      </c>
      <c r="AJ28" s="32">
        <f t="shared" si="285"/>
        <v>35</v>
      </c>
      <c r="AK28" s="32">
        <f t="shared" si="29"/>
        <v>59</v>
      </c>
      <c r="AL28" s="24">
        <f t="shared" si="30"/>
        <v>77.63157895</v>
      </c>
      <c r="AM28" s="25">
        <v>8.0</v>
      </c>
      <c r="AN28" s="25">
        <v>6.0</v>
      </c>
      <c r="AO28" s="28">
        <f t="shared" ref="AO28:AP28" si="286">AM28+AI28</f>
        <v>32</v>
      </c>
      <c r="AP28" s="28">
        <f t="shared" si="286"/>
        <v>41</v>
      </c>
      <c r="AQ28" s="28">
        <f t="shared" si="32"/>
        <v>73</v>
      </c>
      <c r="AR28" s="24">
        <f t="shared" si="33"/>
        <v>81.11111111</v>
      </c>
      <c r="AS28" s="25">
        <v>4.0</v>
      </c>
      <c r="AT28" s="25">
        <v>2.0</v>
      </c>
      <c r="AU28" s="28">
        <f t="shared" ref="AU28:AV28" si="287">AO28+AS28</f>
        <v>36</v>
      </c>
      <c r="AV28" s="28">
        <f t="shared" si="287"/>
        <v>43</v>
      </c>
      <c r="AW28" s="28">
        <f t="shared" si="35"/>
        <v>79</v>
      </c>
      <c r="AX28" s="24">
        <f t="shared" si="36"/>
        <v>80.6122449</v>
      </c>
      <c r="AY28" s="25">
        <v>6.0</v>
      </c>
      <c r="AZ28" s="25">
        <v>4.0</v>
      </c>
      <c r="BA28" s="28">
        <f t="shared" ref="BA28:BB28" si="288">AU28+AY28</f>
        <v>42</v>
      </c>
      <c r="BB28" s="28">
        <f t="shared" si="288"/>
        <v>47</v>
      </c>
      <c r="BC28" s="28">
        <f t="shared" si="38"/>
        <v>89</v>
      </c>
      <c r="BD28" s="24">
        <f t="shared" si="39"/>
        <v>80.90909091</v>
      </c>
      <c r="BE28" s="25">
        <v>6.0</v>
      </c>
      <c r="BF28" s="25">
        <v>4.0</v>
      </c>
      <c r="BG28" s="28">
        <f t="shared" ref="BG28:BH28" si="289">BA28+BE28</f>
        <v>48</v>
      </c>
      <c r="BH28" s="28">
        <f t="shared" si="289"/>
        <v>51</v>
      </c>
      <c r="BI28" s="28">
        <f t="shared" si="41"/>
        <v>99</v>
      </c>
      <c r="BJ28" s="24">
        <f t="shared" si="42"/>
        <v>82.5</v>
      </c>
      <c r="BK28" s="26">
        <v>4.0</v>
      </c>
      <c r="BL28" s="26">
        <v>6.0</v>
      </c>
      <c r="BM28" s="33">
        <f t="shared" ref="BM28:BN28" si="290">BK28+BG28</f>
        <v>52</v>
      </c>
      <c r="BN28" s="33">
        <f t="shared" si="290"/>
        <v>57</v>
      </c>
      <c r="BO28" s="33">
        <f t="shared" si="44"/>
        <v>109</v>
      </c>
      <c r="BP28" s="27">
        <f t="shared" si="45"/>
        <v>83.20610687</v>
      </c>
      <c r="BQ28" s="25">
        <v>3.0</v>
      </c>
      <c r="BR28" s="25">
        <v>9.0</v>
      </c>
      <c r="BS28" s="28">
        <f t="shared" ref="BS28:BT28" si="291">BM28+BQ28</f>
        <v>55</v>
      </c>
      <c r="BT28" s="28">
        <f t="shared" si="291"/>
        <v>66</v>
      </c>
      <c r="BU28" s="28">
        <f t="shared" si="47"/>
        <v>121</v>
      </c>
      <c r="BV28" s="28">
        <f t="shared" si="48"/>
        <v>83.44827586</v>
      </c>
    </row>
    <row r="29" ht="15.75" customHeight="1">
      <c r="A29" s="29">
        <v>24.0</v>
      </c>
      <c r="B29" s="30" t="s">
        <v>34</v>
      </c>
      <c r="C29" s="19">
        <v>3.0</v>
      </c>
      <c r="D29" s="19">
        <v>4.0</v>
      </c>
      <c r="E29" s="19">
        <f t="shared" ref="E29:F29" si="292">C29</f>
        <v>3</v>
      </c>
      <c r="F29" s="19">
        <f t="shared" si="292"/>
        <v>4</v>
      </c>
      <c r="G29" s="19">
        <f t="shared" si="13"/>
        <v>7</v>
      </c>
      <c r="H29" s="20">
        <f t="shared" si="14"/>
        <v>100</v>
      </c>
      <c r="I29" s="19">
        <v>4.0</v>
      </c>
      <c r="J29" s="19">
        <v>8.0</v>
      </c>
      <c r="K29" s="19">
        <f t="shared" si="15"/>
        <v>7</v>
      </c>
      <c r="L29" s="19">
        <f t="shared" si="16"/>
        <v>12</v>
      </c>
      <c r="M29" s="19">
        <f t="shared" si="17"/>
        <v>19</v>
      </c>
      <c r="N29" s="20">
        <f t="shared" si="18"/>
        <v>100</v>
      </c>
      <c r="O29" s="21">
        <v>7.0</v>
      </c>
      <c r="P29" s="21">
        <v>8.0</v>
      </c>
      <c r="Q29" s="19">
        <f t="shared" ref="Q29:R29" si="293">K29+O29</f>
        <v>14</v>
      </c>
      <c r="R29" s="19">
        <f t="shared" si="293"/>
        <v>20</v>
      </c>
      <c r="S29" s="19">
        <f t="shared" si="20"/>
        <v>34</v>
      </c>
      <c r="T29" s="20">
        <f t="shared" si="21"/>
        <v>100</v>
      </c>
      <c r="U29" s="22">
        <v>6.0</v>
      </c>
      <c r="V29" s="22">
        <v>6.0</v>
      </c>
      <c r="W29" s="23">
        <f t="shared" ref="W29:X29" si="294">Q29+U29</f>
        <v>20</v>
      </c>
      <c r="X29" s="23">
        <f t="shared" si="294"/>
        <v>26</v>
      </c>
      <c r="Y29" s="23">
        <f t="shared" si="23"/>
        <v>46</v>
      </c>
      <c r="Z29" s="24">
        <f t="shared" si="261"/>
        <v>97.87234043</v>
      </c>
      <c r="AA29" s="22">
        <v>4.0</v>
      </c>
      <c r="AB29" s="22">
        <v>9.0</v>
      </c>
      <c r="AC29" s="23">
        <f t="shared" ref="AC29:AD29" si="295">W29+AA29</f>
        <v>24</v>
      </c>
      <c r="AD29" s="23">
        <f t="shared" si="295"/>
        <v>35</v>
      </c>
      <c r="AE29" s="23">
        <f t="shared" si="26"/>
        <v>59</v>
      </c>
      <c r="AF29" s="28">
        <f t="shared" si="27"/>
        <v>98.33333333</v>
      </c>
      <c r="AG29" s="31">
        <v>8.0</v>
      </c>
      <c r="AH29" s="31">
        <v>7.0</v>
      </c>
      <c r="AI29" s="32">
        <f t="shared" ref="AI29:AJ29" si="296">AC29+AG29</f>
        <v>32</v>
      </c>
      <c r="AJ29" s="32">
        <f t="shared" si="296"/>
        <v>42</v>
      </c>
      <c r="AK29" s="32">
        <f t="shared" si="29"/>
        <v>74</v>
      </c>
      <c r="AL29" s="24">
        <f t="shared" si="30"/>
        <v>97.36842105</v>
      </c>
      <c r="AM29" s="25">
        <v>8.0</v>
      </c>
      <c r="AN29" s="25">
        <v>6.0</v>
      </c>
      <c r="AO29" s="28">
        <f t="shared" ref="AO29:AP29" si="297">AM29+AI29</f>
        <v>40</v>
      </c>
      <c r="AP29" s="28">
        <f t="shared" si="297"/>
        <v>48</v>
      </c>
      <c r="AQ29" s="28">
        <f t="shared" si="32"/>
        <v>88</v>
      </c>
      <c r="AR29" s="24">
        <f t="shared" si="33"/>
        <v>97.77777778</v>
      </c>
      <c r="AS29" s="25">
        <v>4.0</v>
      </c>
      <c r="AT29" s="25">
        <v>3.0</v>
      </c>
      <c r="AU29" s="28">
        <f t="shared" ref="AU29:AV29" si="298">AO29+AS29</f>
        <v>44</v>
      </c>
      <c r="AV29" s="28">
        <f t="shared" si="298"/>
        <v>51</v>
      </c>
      <c r="AW29" s="28">
        <f t="shared" si="35"/>
        <v>95</v>
      </c>
      <c r="AX29" s="24">
        <f t="shared" si="36"/>
        <v>96.93877551</v>
      </c>
      <c r="AY29" s="25">
        <v>6.0</v>
      </c>
      <c r="AZ29" s="25">
        <v>6.0</v>
      </c>
      <c r="BA29" s="28">
        <f t="shared" ref="BA29:BB29" si="299">AU29+AY29</f>
        <v>50</v>
      </c>
      <c r="BB29" s="28">
        <f t="shared" si="299"/>
        <v>57</v>
      </c>
      <c r="BC29" s="28">
        <f t="shared" si="38"/>
        <v>107</v>
      </c>
      <c r="BD29" s="24">
        <f t="shared" si="39"/>
        <v>97.27272727</v>
      </c>
      <c r="BE29" s="25">
        <v>6.0</v>
      </c>
      <c r="BF29" s="25">
        <v>3.0</v>
      </c>
      <c r="BG29" s="28">
        <f t="shared" ref="BG29:BH29" si="300">BA29+BE29</f>
        <v>56</v>
      </c>
      <c r="BH29" s="28">
        <f t="shared" si="300"/>
        <v>60</v>
      </c>
      <c r="BI29" s="28">
        <f t="shared" si="41"/>
        <v>116</v>
      </c>
      <c r="BJ29" s="24">
        <f t="shared" si="42"/>
        <v>96.66666667</v>
      </c>
      <c r="BK29" s="26">
        <v>4.0</v>
      </c>
      <c r="BL29" s="26">
        <v>7.0</v>
      </c>
      <c r="BM29" s="33">
        <f t="shared" ref="BM29:BN29" si="301">BK29+BG29</f>
        <v>60</v>
      </c>
      <c r="BN29" s="33">
        <f t="shared" si="301"/>
        <v>67</v>
      </c>
      <c r="BO29" s="33">
        <f t="shared" si="44"/>
        <v>127</v>
      </c>
      <c r="BP29" s="27">
        <f t="shared" si="45"/>
        <v>96.94656489</v>
      </c>
      <c r="BQ29" s="25">
        <v>4.0</v>
      </c>
      <c r="BR29" s="25">
        <v>8.0</v>
      </c>
      <c r="BS29" s="28">
        <f t="shared" ref="BS29:BT29" si="302">BM29+BQ29</f>
        <v>64</v>
      </c>
      <c r="BT29" s="28">
        <f t="shared" si="302"/>
        <v>75</v>
      </c>
      <c r="BU29" s="28">
        <f t="shared" si="47"/>
        <v>139</v>
      </c>
      <c r="BV29" s="28">
        <f t="shared" si="48"/>
        <v>95.86206897</v>
      </c>
    </row>
    <row r="30" ht="15.75" customHeight="1">
      <c r="A30" s="29">
        <v>25.0</v>
      </c>
      <c r="B30" s="30" t="s">
        <v>35</v>
      </c>
      <c r="C30" s="19">
        <v>2.0</v>
      </c>
      <c r="D30" s="19">
        <v>3.0</v>
      </c>
      <c r="E30" s="19">
        <f t="shared" ref="E30:F30" si="303">C30</f>
        <v>2</v>
      </c>
      <c r="F30" s="19">
        <f t="shared" si="303"/>
        <v>3</v>
      </c>
      <c r="G30" s="19">
        <f t="shared" si="13"/>
        <v>5</v>
      </c>
      <c r="H30" s="20">
        <f t="shared" si="14"/>
        <v>71.42857143</v>
      </c>
      <c r="I30" s="19">
        <v>4.0</v>
      </c>
      <c r="J30" s="19">
        <v>8.0</v>
      </c>
      <c r="K30" s="19">
        <f t="shared" si="15"/>
        <v>6</v>
      </c>
      <c r="L30" s="19">
        <f t="shared" si="16"/>
        <v>11</v>
      </c>
      <c r="M30" s="19">
        <f t="shared" si="17"/>
        <v>17</v>
      </c>
      <c r="N30" s="20">
        <f t="shared" si="18"/>
        <v>89.47368421</v>
      </c>
      <c r="O30" s="21">
        <v>5.0</v>
      </c>
      <c r="P30" s="21">
        <v>7.0</v>
      </c>
      <c r="Q30" s="19">
        <f t="shared" ref="Q30:R30" si="304">K30+O30</f>
        <v>11</v>
      </c>
      <c r="R30" s="19">
        <f t="shared" si="304"/>
        <v>18</v>
      </c>
      <c r="S30" s="19">
        <f t="shared" si="20"/>
        <v>29</v>
      </c>
      <c r="T30" s="20">
        <f t="shared" si="21"/>
        <v>85.29411765</v>
      </c>
      <c r="U30" s="22">
        <v>6.0</v>
      </c>
      <c r="V30" s="22">
        <v>7.0</v>
      </c>
      <c r="W30" s="23">
        <f t="shared" ref="W30:X30" si="305">Q30+U30</f>
        <v>17</v>
      </c>
      <c r="X30" s="23">
        <f t="shared" si="305"/>
        <v>25</v>
      </c>
      <c r="Y30" s="23">
        <f t="shared" si="23"/>
        <v>42</v>
      </c>
      <c r="Z30" s="24">
        <f t="shared" si="261"/>
        <v>89.36170213</v>
      </c>
      <c r="AA30" s="22">
        <v>2.0</v>
      </c>
      <c r="AB30" s="22">
        <v>9.0</v>
      </c>
      <c r="AC30" s="23">
        <f t="shared" ref="AC30:AD30" si="306">W30+AA30</f>
        <v>19</v>
      </c>
      <c r="AD30" s="23">
        <f t="shared" si="306"/>
        <v>34</v>
      </c>
      <c r="AE30" s="23">
        <f t="shared" si="26"/>
        <v>53</v>
      </c>
      <c r="AF30" s="28">
        <f t="shared" si="27"/>
        <v>88.33333333</v>
      </c>
      <c r="AG30" s="31">
        <v>8.0</v>
      </c>
      <c r="AH30" s="31">
        <v>7.0</v>
      </c>
      <c r="AI30" s="32">
        <f t="shared" ref="AI30:AJ30" si="307">AC30+AG30</f>
        <v>27</v>
      </c>
      <c r="AJ30" s="32">
        <f t="shared" si="307"/>
        <v>41</v>
      </c>
      <c r="AK30" s="32">
        <f t="shared" si="29"/>
        <v>68</v>
      </c>
      <c r="AL30" s="24">
        <f t="shared" si="30"/>
        <v>89.47368421</v>
      </c>
      <c r="AM30" s="25">
        <v>8.0</v>
      </c>
      <c r="AN30" s="25">
        <v>6.0</v>
      </c>
      <c r="AO30" s="28">
        <f t="shared" ref="AO30:AP30" si="308">AM30+AI30</f>
        <v>35</v>
      </c>
      <c r="AP30" s="28">
        <f t="shared" si="308"/>
        <v>47</v>
      </c>
      <c r="AQ30" s="28">
        <f t="shared" si="32"/>
        <v>82</v>
      </c>
      <c r="AR30" s="24">
        <f t="shared" si="33"/>
        <v>91.11111111</v>
      </c>
      <c r="AS30" s="25">
        <v>4.0</v>
      </c>
      <c r="AT30" s="25">
        <v>3.0</v>
      </c>
      <c r="AU30" s="28">
        <f t="shared" ref="AU30:AV30" si="309">AO30+AS30</f>
        <v>39</v>
      </c>
      <c r="AV30" s="28">
        <f t="shared" si="309"/>
        <v>50</v>
      </c>
      <c r="AW30" s="28">
        <f t="shared" si="35"/>
        <v>89</v>
      </c>
      <c r="AX30" s="24">
        <f t="shared" si="36"/>
        <v>90.81632653</v>
      </c>
      <c r="AY30" s="25">
        <v>6.0</v>
      </c>
      <c r="AZ30" s="25">
        <v>5.0</v>
      </c>
      <c r="BA30" s="28">
        <f t="shared" ref="BA30:BB30" si="310">AU30+AY30</f>
        <v>45</v>
      </c>
      <c r="BB30" s="28">
        <f t="shared" si="310"/>
        <v>55</v>
      </c>
      <c r="BC30" s="28">
        <f t="shared" si="38"/>
        <v>100</v>
      </c>
      <c r="BD30" s="24">
        <f t="shared" si="39"/>
        <v>90.90909091</v>
      </c>
      <c r="BE30" s="25">
        <v>6.0</v>
      </c>
      <c r="BF30" s="25">
        <v>0.0</v>
      </c>
      <c r="BG30" s="28">
        <f t="shared" ref="BG30:BH30" si="311">BA30+BE30</f>
        <v>51</v>
      </c>
      <c r="BH30" s="28">
        <f t="shared" si="311"/>
        <v>55</v>
      </c>
      <c r="BI30" s="28">
        <f t="shared" si="41"/>
        <v>106</v>
      </c>
      <c r="BJ30" s="24">
        <f t="shared" si="42"/>
        <v>88.33333333</v>
      </c>
      <c r="BK30" s="26">
        <v>4.0</v>
      </c>
      <c r="BL30" s="26">
        <v>7.0</v>
      </c>
      <c r="BM30" s="33">
        <f t="shared" ref="BM30:BN30" si="312">BK30+BG30</f>
        <v>55</v>
      </c>
      <c r="BN30" s="33">
        <f t="shared" si="312"/>
        <v>62</v>
      </c>
      <c r="BO30" s="33">
        <f t="shared" si="44"/>
        <v>117</v>
      </c>
      <c r="BP30" s="27">
        <f t="shared" si="45"/>
        <v>89.3129771</v>
      </c>
      <c r="BQ30" s="25">
        <v>4.0</v>
      </c>
      <c r="BR30" s="25">
        <v>8.0</v>
      </c>
      <c r="BS30" s="28">
        <f t="shared" ref="BS30:BT30" si="313">BM30+BQ30</f>
        <v>59</v>
      </c>
      <c r="BT30" s="28">
        <f t="shared" si="313"/>
        <v>70</v>
      </c>
      <c r="BU30" s="28">
        <f t="shared" si="47"/>
        <v>129</v>
      </c>
      <c r="BV30" s="28">
        <f t="shared" si="48"/>
        <v>88.96551724</v>
      </c>
    </row>
    <row r="31" ht="15.75" customHeight="1">
      <c r="A31" s="29">
        <v>26.0</v>
      </c>
      <c r="B31" s="30" t="s">
        <v>36</v>
      </c>
      <c r="C31" s="19">
        <v>3.0</v>
      </c>
      <c r="D31" s="19">
        <v>4.0</v>
      </c>
      <c r="E31" s="19">
        <f t="shared" ref="E31:F31" si="314">C31</f>
        <v>3</v>
      </c>
      <c r="F31" s="19">
        <f t="shared" si="314"/>
        <v>4</v>
      </c>
      <c r="G31" s="19">
        <f t="shared" si="13"/>
        <v>7</v>
      </c>
      <c r="H31" s="20">
        <f t="shared" si="14"/>
        <v>100</v>
      </c>
      <c r="I31" s="19">
        <v>4.0</v>
      </c>
      <c r="J31" s="19">
        <v>8.0</v>
      </c>
      <c r="K31" s="19">
        <f t="shared" si="15"/>
        <v>7</v>
      </c>
      <c r="L31" s="19">
        <f t="shared" si="16"/>
        <v>12</v>
      </c>
      <c r="M31" s="19">
        <f t="shared" si="17"/>
        <v>19</v>
      </c>
      <c r="N31" s="20">
        <f t="shared" si="18"/>
        <v>100</v>
      </c>
      <c r="O31" s="21">
        <v>7.0</v>
      </c>
      <c r="P31" s="21">
        <v>8.0</v>
      </c>
      <c r="Q31" s="19">
        <f t="shared" ref="Q31:R31" si="315">K31+O31</f>
        <v>14</v>
      </c>
      <c r="R31" s="19">
        <f t="shared" si="315"/>
        <v>20</v>
      </c>
      <c r="S31" s="19">
        <f t="shared" si="20"/>
        <v>34</v>
      </c>
      <c r="T31" s="20">
        <f t="shared" si="21"/>
        <v>100</v>
      </c>
      <c r="U31" s="22">
        <v>6.0</v>
      </c>
      <c r="V31" s="22">
        <v>7.0</v>
      </c>
      <c r="W31" s="23">
        <f t="shared" ref="W31:X31" si="316">Q31+U31</f>
        <v>20</v>
      </c>
      <c r="X31" s="23">
        <f t="shared" si="316"/>
        <v>27</v>
      </c>
      <c r="Y31" s="23">
        <f t="shared" si="23"/>
        <v>47</v>
      </c>
      <c r="Z31" s="24">
        <f t="shared" si="261"/>
        <v>100</v>
      </c>
      <c r="AA31" s="22">
        <v>4.0</v>
      </c>
      <c r="AB31" s="22">
        <v>9.0</v>
      </c>
      <c r="AC31" s="23">
        <f t="shared" ref="AC31:AD31" si="317">W31+AA31</f>
        <v>24</v>
      </c>
      <c r="AD31" s="23">
        <f t="shared" si="317"/>
        <v>36</v>
      </c>
      <c r="AE31" s="23">
        <f t="shared" si="26"/>
        <v>60</v>
      </c>
      <c r="AF31" s="28">
        <f t="shared" si="27"/>
        <v>100</v>
      </c>
      <c r="AG31" s="31">
        <v>8.0</v>
      </c>
      <c r="AH31" s="31">
        <v>7.0</v>
      </c>
      <c r="AI31" s="32">
        <f t="shared" ref="AI31:AJ31" si="318">AC31+AG31</f>
        <v>32</v>
      </c>
      <c r="AJ31" s="32">
        <f t="shared" si="318"/>
        <v>43</v>
      </c>
      <c r="AK31" s="32">
        <f t="shared" si="29"/>
        <v>75</v>
      </c>
      <c r="AL31" s="24">
        <f t="shared" si="30"/>
        <v>98.68421053</v>
      </c>
      <c r="AM31" s="25">
        <v>8.0</v>
      </c>
      <c r="AN31" s="25">
        <v>6.0</v>
      </c>
      <c r="AO31" s="28">
        <f t="shared" ref="AO31:AP31" si="319">AM31+AI31</f>
        <v>40</v>
      </c>
      <c r="AP31" s="28">
        <f t="shared" si="319"/>
        <v>49</v>
      </c>
      <c r="AQ31" s="28">
        <f t="shared" si="32"/>
        <v>89</v>
      </c>
      <c r="AR31" s="24">
        <f t="shared" si="33"/>
        <v>98.88888889</v>
      </c>
      <c r="AS31" s="25">
        <v>4.0</v>
      </c>
      <c r="AT31" s="25">
        <v>4.0</v>
      </c>
      <c r="AU31" s="28">
        <f t="shared" ref="AU31:AV31" si="320">AO31+AS31</f>
        <v>44</v>
      </c>
      <c r="AV31" s="28">
        <f t="shared" si="320"/>
        <v>53</v>
      </c>
      <c r="AW31" s="28">
        <f t="shared" si="35"/>
        <v>97</v>
      </c>
      <c r="AX31" s="24">
        <f t="shared" si="36"/>
        <v>98.97959184</v>
      </c>
      <c r="AY31" s="25">
        <v>6.0</v>
      </c>
      <c r="AZ31" s="25">
        <v>6.0</v>
      </c>
      <c r="BA31" s="28">
        <f t="shared" ref="BA31:BB31" si="321">AU31+AY31</f>
        <v>50</v>
      </c>
      <c r="BB31" s="28">
        <f t="shared" si="321"/>
        <v>59</v>
      </c>
      <c r="BC31" s="28">
        <f t="shared" si="38"/>
        <v>109</v>
      </c>
      <c r="BD31" s="24">
        <f t="shared" si="39"/>
        <v>99.09090909</v>
      </c>
      <c r="BE31" s="25">
        <v>6.0</v>
      </c>
      <c r="BF31" s="25">
        <v>4.0</v>
      </c>
      <c r="BG31" s="28">
        <f t="shared" ref="BG31:BH31" si="322">BA31+BE31</f>
        <v>56</v>
      </c>
      <c r="BH31" s="28">
        <f t="shared" si="322"/>
        <v>63</v>
      </c>
      <c r="BI31" s="28">
        <f t="shared" si="41"/>
        <v>119</v>
      </c>
      <c r="BJ31" s="24">
        <f t="shared" si="42"/>
        <v>99.16666667</v>
      </c>
      <c r="BK31" s="26">
        <v>4.0</v>
      </c>
      <c r="BL31" s="26">
        <v>7.0</v>
      </c>
      <c r="BM31" s="33">
        <f t="shared" ref="BM31:BN31" si="323">BK31+BG31</f>
        <v>60</v>
      </c>
      <c r="BN31" s="33">
        <f t="shared" si="323"/>
        <v>70</v>
      </c>
      <c r="BO31" s="33">
        <f t="shared" si="44"/>
        <v>130</v>
      </c>
      <c r="BP31" s="27">
        <f t="shared" si="45"/>
        <v>99.23664122</v>
      </c>
      <c r="BQ31" s="25">
        <v>4.0</v>
      </c>
      <c r="BR31" s="25">
        <v>9.0</v>
      </c>
      <c r="BS31" s="28">
        <f t="shared" ref="BS31:BT31" si="324">BM31+BQ31</f>
        <v>64</v>
      </c>
      <c r="BT31" s="28">
        <f t="shared" si="324"/>
        <v>79</v>
      </c>
      <c r="BU31" s="28">
        <f t="shared" si="47"/>
        <v>143</v>
      </c>
      <c r="BV31" s="28">
        <f t="shared" si="48"/>
        <v>98.62068966</v>
      </c>
    </row>
    <row r="32" ht="15.75" customHeight="1">
      <c r="A32" s="29">
        <v>27.0</v>
      </c>
      <c r="B32" s="30" t="s">
        <v>37</v>
      </c>
      <c r="C32" s="19">
        <v>0.0</v>
      </c>
      <c r="D32" s="19">
        <v>0.0</v>
      </c>
      <c r="E32" s="19">
        <f t="shared" ref="E32:F32" si="325">C32</f>
        <v>0</v>
      </c>
      <c r="F32" s="19">
        <f t="shared" si="325"/>
        <v>0</v>
      </c>
      <c r="G32" s="19">
        <f t="shared" si="13"/>
        <v>0</v>
      </c>
      <c r="H32" s="20">
        <f t="shared" si="14"/>
        <v>0</v>
      </c>
      <c r="I32" s="19">
        <v>4.0</v>
      </c>
      <c r="J32" s="19">
        <v>7.0</v>
      </c>
      <c r="K32" s="19">
        <f t="shared" si="15"/>
        <v>4</v>
      </c>
      <c r="L32" s="19">
        <f t="shared" si="16"/>
        <v>7</v>
      </c>
      <c r="M32" s="19">
        <f t="shared" si="17"/>
        <v>11</v>
      </c>
      <c r="N32" s="20">
        <f t="shared" si="18"/>
        <v>57.89473684</v>
      </c>
      <c r="O32" s="21">
        <v>5.0</v>
      </c>
      <c r="P32" s="21">
        <v>6.0</v>
      </c>
      <c r="Q32" s="19">
        <f t="shared" ref="Q32:R32" si="326">K32+O32</f>
        <v>9</v>
      </c>
      <c r="R32" s="19">
        <f t="shared" si="326"/>
        <v>13</v>
      </c>
      <c r="S32" s="19">
        <f t="shared" si="20"/>
        <v>22</v>
      </c>
      <c r="T32" s="20">
        <f t="shared" si="21"/>
        <v>64.70588235</v>
      </c>
      <c r="U32" s="22">
        <v>6.0</v>
      </c>
      <c r="V32" s="22">
        <v>7.0</v>
      </c>
      <c r="W32" s="23">
        <f t="shared" ref="W32:X32" si="327">Q32+U32</f>
        <v>15</v>
      </c>
      <c r="X32" s="23">
        <f t="shared" si="327"/>
        <v>20</v>
      </c>
      <c r="Y32" s="23">
        <f t="shared" si="23"/>
        <v>35</v>
      </c>
      <c r="Z32" s="35">
        <f t="shared" si="261"/>
        <v>74.46808511</v>
      </c>
      <c r="AA32" s="22">
        <v>4.0</v>
      </c>
      <c r="AB32" s="22">
        <v>7.0</v>
      </c>
      <c r="AC32" s="23">
        <f t="shared" ref="AC32:AD32" si="328">W32+AA32</f>
        <v>19</v>
      </c>
      <c r="AD32" s="23">
        <f t="shared" si="328"/>
        <v>27</v>
      </c>
      <c r="AE32" s="23">
        <f t="shared" si="26"/>
        <v>46</v>
      </c>
      <c r="AF32" s="36">
        <f t="shared" si="27"/>
        <v>76.66666667</v>
      </c>
      <c r="AG32" s="37">
        <v>8.0</v>
      </c>
      <c r="AH32" s="37">
        <v>6.0</v>
      </c>
      <c r="AI32" s="32">
        <f t="shared" ref="AI32:AJ32" si="329">AC32+AG32</f>
        <v>27</v>
      </c>
      <c r="AJ32" s="32">
        <f t="shared" si="329"/>
        <v>33</v>
      </c>
      <c r="AK32" s="32">
        <f t="shared" si="29"/>
        <v>60</v>
      </c>
      <c r="AL32" s="24">
        <f t="shared" si="30"/>
        <v>78.94736842</v>
      </c>
      <c r="AM32" s="25">
        <v>8.0</v>
      </c>
      <c r="AN32" s="25">
        <v>6.0</v>
      </c>
      <c r="AO32" s="28">
        <f t="shared" ref="AO32:AP32" si="330">AM32+AI32</f>
        <v>35</v>
      </c>
      <c r="AP32" s="28">
        <f t="shared" si="330"/>
        <v>39</v>
      </c>
      <c r="AQ32" s="28">
        <f t="shared" si="32"/>
        <v>74</v>
      </c>
      <c r="AR32" s="24">
        <f t="shared" si="33"/>
        <v>82.22222222</v>
      </c>
      <c r="AS32" s="25">
        <v>4.0</v>
      </c>
      <c r="AT32" s="25">
        <v>4.0</v>
      </c>
      <c r="AU32" s="28">
        <f t="shared" ref="AU32:AV32" si="331">AO32+AS32</f>
        <v>39</v>
      </c>
      <c r="AV32" s="28">
        <f t="shared" si="331"/>
        <v>43</v>
      </c>
      <c r="AW32" s="28">
        <f t="shared" si="35"/>
        <v>82</v>
      </c>
      <c r="AX32" s="24">
        <f t="shared" si="36"/>
        <v>83.67346939</v>
      </c>
      <c r="AY32" s="25">
        <v>6.0</v>
      </c>
      <c r="AZ32" s="25">
        <v>5.0</v>
      </c>
      <c r="BA32" s="28">
        <f t="shared" ref="BA32:BB32" si="332">AU32+AY32</f>
        <v>45</v>
      </c>
      <c r="BB32" s="28">
        <f t="shared" si="332"/>
        <v>48</v>
      </c>
      <c r="BC32" s="28">
        <f t="shared" si="38"/>
        <v>93</v>
      </c>
      <c r="BD32" s="24">
        <f t="shared" si="39"/>
        <v>84.54545455</v>
      </c>
      <c r="BE32" s="25">
        <v>3.0</v>
      </c>
      <c r="BF32" s="25">
        <v>4.0</v>
      </c>
      <c r="BG32" s="28">
        <f t="shared" ref="BG32:BH32" si="333">BA32+BE32</f>
        <v>48</v>
      </c>
      <c r="BH32" s="28">
        <f t="shared" si="333"/>
        <v>52</v>
      </c>
      <c r="BI32" s="28">
        <f t="shared" si="41"/>
        <v>100</v>
      </c>
      <c r="BJ32" s="24">
        <f t="shared" si="42"/>
        <v>83.33333333</v>
      </c>
      <c r="BK32" s="26">
        <v>3.0</v>
      </c>
      <c r="BL32" s="26">
        <v>7.0</v>
      </c>
      <c r="BM32" s="33">
        <f t="shared" ref="BM32:BN32" si="334">BK32+BG32</f>
        <v>51</v>
      </c>
      <c r="BN32" s="33">
        <f t="shared" si="334"/>
        <v>59</v>
      </c>
      <c r="BO32" s="33">
        <f t="shared" si="44"/>
        <v>110</v>
      </c>
      <c r="BP32" s="27">
        <f t="shared" si="45"/>
        <v>83.96946565</v>
      </c>
      <c r="BQ32" s="25">
        <v>4.0</v>
      </c>
      <c r="BR32" s="25">
        <v>9.0</v>
      </c>
      <c r="BS32" s="28">
        <f t="shared" ref="BS32:BT32" si="335">BM32+BQ32</f>
        <v>55</v>
      </c>
      <c r="BT32" s="28">
        <f t="shared" si="335"/>
        <v>68</v>
      </c>
      <c r="BU32" s="28">
        <f t="shared" si="47"/>
        <v>123</v>
      </c>
      <c r="BV32" s="28">
        <f t="shared" si="48"/>
        <v>84.82758621</v>
      </c>
    </row>
    <row r="33" ht="15.75" customHeight="1">
      <c r="A33" s="29">
        <v>28.0</v>
      </c>
      <c r="B33" s="30" t="s">
        <v>38</v>
      </c>
      <c r="C33" s="19">
        <v>2.0</v>
      </c>
      <c r="D33" s="19">
        <v>2.0</v>
      </c>
      <c r="E33" s="19">
        <f t="shared" ref="E33:F33" si="336">C33</f>
        <v>2</v>
      </c>
      <c r="F33" s="19">
        <f t="shared" si="336"/>
        <v>2</v>
      </c>
      <c r="G33" s="19">
        <f t="shared" si="13"/>
        <v>4</v>
      </c>
      <c r="H33" s="20">
        <f t="shared" si="14"/>
        <v>57.14285714</v>
      </c>
      <c r="I33" s="19">
        <v>4.0</v>
      </c>
      <c r="J33" s="19">
        <v>8.0</v>
      </c>
      <c r="K33" s="19">
        <f t="shared" si="15"/>
        <v>6</v>
      </c>
      <c r="L33" s="19">
        <f t="shared" si="16"/>
        <v>10</v>
      </c>
      <c r="M33" s="19">
        <f t="shared" si="17"/>
        <v>16</v>
      </c>
      <c r="N33" s="20">
        <f t="shared" si="18"/>
        <v>84.21052632</v>
      </c>
      <c r="O33" s="21">
        <v>6.0</v>
      </c>
      <c r="P33" s="21">
        <v>8.0</v>
      </c>
      <c r="Q33" s="19">
        <f t="shared" ref="Q33:R33" si="337">K33+O33</f>
        <v>12</v>
      </c>
      <c r="R33" s="19">
        <f t="shared" si="337"/>
        <v>18</v>
      </c>
      <c r="S33" s="19">
        <f t="shared" si="20"/>
        <v>30</v>
      </c>
      <c r="T33" s="20">
        <f t="shared" si="21"/>
        <v>88.23529412</v>
      </c>
      <c r="U33" s="22">
        <v>5.0</v>
      </c>
      <c r="V33" s="22">
        <v>5.0</v>
      </c>
      <c r="W33" s="23">
        <f t="shared" ref="W33:X33" si="338">Q33+U33</f>
        <v>17</v>
      </c>
      <c r="X33" s="23">
        <f t="shared" si="338"/>
        <v>23</v>
      </c>
      <c r="Y33" s="23">
        <f t="shared" si="23"/>
        <v>40</v>
      </c>
      <c r="Z33" s="24">
        <f t="shared" si="261"/>
        <v>85.10638298</v>
      </c>
      <c r="AA33" s="22">
        <v>3.0</v>
      </c>
      <c r="AB33" s="22">
        <v>9.0</v>
      </c>
      <c r="AC33" s="23">
        <f t="shared" ref="AC33:AD33" si="339">W33+AA33</f>
        <v>20</v>
      </c>
      <c r="AD33" s="23">
        <f t="shared" si="339"/>
        <v>32</v>
      </c>
      <c r="AE33" s="23">
        <f t="shared" si="26"/>
        <v>52</v>
      </c>
      <c r="AF33" s="28">
        <f t="shared" si="27"/>
        <v>86.66666667</v>
      </c>
      <c r="AG33" s="31">
        <v>8.0</v>
      </c>
      <c r="AH33" s="31">
        <v>6.0</v>
      </c>
      <c r="AI33" s="32">
        <f t="shared" ref="AI33:AJ33" si="340">AC33+AG33</f>
        <v>28</v>
      </c>
      <c r="AJ33" s="32">
        <f t="shared" si="340"/>
        <v>38</v>
      </c>
      <c r="AK33" s="32">
        <f t="shared" si="29"/>
        <v>66</v>
      </c>
      <c r="AL33" s="24">
        <f t="shared" si="30"/>
        <v>86.84210526</v>
      </c>
      <c r="AM33" s="25">
        <v>7.0</v>
      </c>
      <c r="AN33" s="25">
        <v>6.0</v>
      </c>
      <c r="AO33" s="28">
        <f t="shared" ref="AO33:AP33" si="341">AM33+AI33</f>
        <v>35</v>
      </c>
      <c r="AP33" s="28">
        <f t="shared" si="341"/>
        <v>44</v>
      </c>
      <c r="AQ33" s="28">
        <f t="shared" si="32"/>
        <v>79</v>
      </c>
      <c r="AR33" s="24">
        <f t="shared" si="33"/>
        <v>87.77777778</v>
      </c>
      <c r="AS33" s="25">
        <v>4.0</v>
      </c>
      <c r="AT33" s="25">
        <v>2.0</v>
      </c>
      <c r="AU33" s="28">
        <f t="shared" ref="AU33:AV33" si="342">AO33+AS33</f>
        <v>39</v>
      </c>
      <c r="AV33" s="28">
        <f t="shared" si="342"/>
        <v>46</v>
      </c>
      <c r="AW33" s="28">
        <f t="shared" si="35"/>
        <v>85</v>
      </c>
      <c r="AX33" s="24">
        <f t="shared" si="36"/>
        <v>86.73469388</v>
      </c>
      <c r="AY33" s="25">
        <v>6.0</v>
      </c>
      <c r="AZ33" s="25">
        <v>6.0</v>
      </c>
      <c r="BA33" s="28">
        <f t="shared" ref="BA33:BB33" si="343">AU33+AY33</f>
        <v>45</v>
      </c>
      <c r="BB33" s="28">
        <f t="shared" si="343"/>
        <v>52</v>
      </c>
      <c r="BC33" s="28">
        <f t="shared" si="38"/>
        <v>97</v>
      </c>
      <c r="BD33" s="24">
        <f t="shared" si="39"/>
        <v>88.18181818</v>
      </c>
      <c r="BE33" s="25">
        <v>6.0</v>
      </c>
      <c r="BF33" s="25">
        <v>4.0</v>
      </c>
      <c r="BG33" s="28">
        <f t="shared" ref="BG33:BH33" si="344">BA33+BE33</f>
        <v>51</v>
      </c>
      <c r="BH33" s="28">
        <f t="shared" si="344"/>
        <v>56</v>
      </c>
      <c r="BI33" s="28">
        <f t="shared" si="41"/>
        <v>107</v>
      </c>
      <c r="BJ33" s="24">
        <f t="shared" si="42"/>
        <v>89.16666667</v>
      </c>
      <c r="BK33" s="26">
        <v>4.0</v>
      </c>
      <c r="BL33" s="26">
        <v>6.0</v>
      </c>
      <c r="BM33" s="33">
        <f t="shared" ref="BM33:BN33" si="345">BK33+BG33</f>
        <v>55</v>
      </c>
      <c r="BN33" s="33">
        <f t="shared" si="345"/>
        <v>62</v>
      </c>
      <c r="BO33" s="33">
        <f t="shared" si="44"/>
        <v>117</v>
      </c>
      <c r="BP33" s="27">
        <f t="shared" si="45"/>
        <v>89.3129771</v>
      </c>
      <c r="BQ33" s="25">
        <v>4.0</v>
      </c>
      <c r="BR33" s="25">
        <v>8.0</v>
      </c>
      <c r="BS33" s="28">
        <f t="shared" ref="BS33:BT33" si="346">BM33+BQ33</f>
        <v>59</v>
      </c>
      <c r="BT33" s="28">
        <f t="shared" si="346"/>
        <v>70</v>
      </c>
      <c r="BU33" s="28">
        <f t="shared" si="47"/>
        <v>129</v>
      </c>
      <c r="BV33" s="28">
        <f t="shared" si="48"/>
        <v>88.96551724</v>
      </c>
    </row>
    <row r="34" ht="15.75" customHeight="1">
      <c r="A34" s="29">
        <v>29.0</v>
      </c>
      <c r="B34" s="30" t="s">
        <v>39</v>
      </c>
      <c r="C34" s="19">
        <v>0.0</v>
      </c>
      <c r="D34" s="19">
        <v>0.0</v>
      </c>
      <c r="E34" s="19">
        <f t="shared" ref="E34:F34" si="347">C34</f>
        <v>0</v>
      </c>
      <c r="F34" s="19">
        <f t="shared" si="347"/>
        <v>0</v>
      </c>
      <c r="G34" s="19">
        <f t="shared" si="13"/>
        <v>0</v>
      </c>
      <c r="H34" s="20">
        <f t="shared" si="14"/>
        <v>0</v>
      </c>
      <c r="I34" s="19">
        <v>4.0</v>
      </c>
      <c r="J34" s="19">
        <v>7.0</v>
      </c>
      <c r="K34" s="19">
        <f t="shared" si="15"/>
        <v>4</v>
      </c>
      <c r="L34" s="19">
        <f t="shared" si="16"/>
        <v>7</v>
      </c>
      <c r="M34" s="19">
        <f t="shared" si="17"/>
        <v>11</v>
      </c>
      <c r="N34" s="20">
        <f t="shared" si="18"/>
        <v>57.89473684</v>
      </c>
      <c r="O34" s="21">
        <v>6.0</v>
      </c>
      <c r="P34" s="21">
        <v>7.0</v>
      </c>
      <c r="Q34" s="19">
        <f t="shared" ref="Q34:R34" si="348">K34+O34</f>
        <v>10</v>
      </c>
      <c r="R34" s="19">
        <f t="shared" si="348"/>
        <v>14</v>
      </c>
      <c r="S34" s="19">
        <f t="shared" si="20"/>
        <v>24</v>
      </c>
      <c r="T34" s="20">
        <f t="shared" si="21"/>
        <v>70.58823529</v>
      </c>
      <c r="U34" s="22">
        <v>5.0</v>
      </c>
      <c r="V34" s="22">
        <v>5.0</v>
      </c>
      <c r="W34" s="23">
        <f t="shared" ref="W34:X34" si="349">Q34+U34</f>
        <v>15</v>
      </c>
      <c r="X34" s="23">
        <f t="shared" si="349"/>
        <v>19</v>
      </c>
      <c r="Y34" s="23">
        <f t="shared" si="23"/>
        <v>34</v>
      </c>
      <c r="Z34" s="35">
        <f t="shared" si="261"/>
        <v>72.34042553</v>
      </c>
      <c r="AA34" s="22">
        <v>4.0</v>
      </c>
      <c r="AB34" s="22">
        <v>4.0</v>
      </c>
      <c r="AC34" s="23">
        <f t="shared" ref="AC34:AD34" si="350">W34+AA34</f>
        <v>19</v>
      </c>
      <c r="AD34" s="23">
        <f t="shared" si="350"/>
        <v>23</v>
      </c>
      <c r="AE34" s="23">
        <f t="shared" si="26"/>
        <v>42</v>
      </c>
      <c r="AF34" s="36">
        <f t="shared" si="27"/>
        <v>70</v>
      </c>
      <c r="AG34" s="37">
        <v>9.0</v>
      </c>
      <c r="AH34" s="37">
        <v>7.0</v>
      </c>
      <c r="AI34" s="32">
        <f t="shared" ref="AI34:AJ34" si="351">AC34+AG34</f>
        <v>28</v>
      </c>
      <c r="AJ34" s="32">
        <f t="shared" si="351"/>
        <v>30</v>
      </c>
      <c r="AK34" s="32">
        <f t="shared" si="29"/>
        <v>58</v>
      </c>
      <c r="AL34" s="24">
        <f t="shared" si="30"/>
        <v>76.31578947</v>
      </c>
      <c r="AM34" s="25">
        <v>8.0</v>
      </c>
      <c r="AN34" s="25">
        <v>6.0</v>
      </c>
      <c r="AO34" s="28">
        <f t="shared" ref="AO34:AP34" si="352">AM34+AI34</f>
        <v>36</v>
      </c>
      <c r="AP34" s="28">
        <f t="shared" si="352"/>
        <v>36</v>
      </c>
      <c r="AQ34" s="28">
        <f t="shared" si="32"/>
        <v>72</v>
      </c>
      <c r="AR34" s="24">
        <f t="shared" si="33"/>
        <v>80</v>
      </c>
      <c r="AS34" s="25">
        <v>2.0</v>
      </c>
      <c r="AT34" s="25">
        <v>4.0</v>
      </c>
      <c r="AU34" s="28">
        <f t="shared" ref="AU34:AV34" si="353">AO34+AS34</f>
        <v>38</v>
      </c>
      <c r="AV34" s="28">
        <f t="shared" si="353"/>
        <v>40</v>
      </c>
      <c r="AW34" s="28">
        <f t="shared" si="35"/>
        <v>78</v>
      </c>
      <c r="AX34" s="24">
        <f t="shared" si="36"/>
        <v>79.59183673</v>
      </c>
      <c r="AY34" s="25">
        <v>6.0</v>
      </c>
      <c r="AZ34" s="25">
        <v>4.0</v>
      </c>
      <c r="BA34" s="28">
        <f t="shared" ref="BA34:BB34" si="354">AU34+AY34</f>
        <v>44</v>
      </c>
      <c r="BB34" s="28">
        <f t="shared" si="354"/>
        <v>44</v>
      </c>
      <c r="BC34" s="28">
        <f t="shared" si="38"/>
        <v>88</v>
      </c>
      <c r="BD34" s="24">
        <f t="shared" si="39"/>
        <v>80</v>
      </c>
      <c r="BE34" s="25">
        <v>4.0</v>
      </c>
      <c r="BF34" s="25">
        <v>4.0</v>
      </c>
      <c r="BG34" s="28">
        <f t="shared" ref="BG34:BH34" si="355">BA34+BE34</f>
        <v>48</v>
      </c>
      <c r="BH34" s="28">
        <f t="shared" si="355"/>
        <v>48</v>
      </c>
      <c r="BI34" s="28">
        <f t="shared" si="41"/>
        <v>96</v>
      </c>
      <c r="BJ34" s="24">
        <f t="shared" si="42"/>
        <v>80</v>
      </c>
      <c r="BK34" s="26">
        <v>4.0</v>
      </c>
      <c r="BL34" s="26">
        <v>7.0</v>
      </c>
      <c r="BM34" s="33">
        <f t="shared" ref="BM34:BN34" si="356">BK34+BG34</f>
        <v>52</v>
      </c>
      <c r="BN34" s="33">
        <f t="shared" si="356"/>
        <v>55</v>
      </c>
      <c r="BO34" s="33">
        <f t="shared" si="44"/>
        <v>107</v>
      </c>
      <c r="BP34" s="27">
        <f t="shared" si="45"/>
        <v>81.67938931</v>
      </c>
      <c r="BQ34" s="25">
        <v>4.0</v>
      </c>
      <c r="BR34" s="25">
        <v>8.0</v>
      </c>
      <c r="BS34" s="28">
        <f t="shared" ref="BS34:BT34" si="357">BM34+BQ34</f>
        <v>56</v>
      </c>
      <c r="BT34" s="28">
        <f t="shared" si="357"/>
        <v>63</v>
      </c>
      <c r="BU34" s="28">
        <f t="shared" si="47"/>
        <v>119</v>
      </c>
      <c r="BV34" s="28">
        <f t="shared" si="48"/>
        <v>82.06896552</v>
      </c>
    </row>
    <row r="35" ht="15.75" customHeight="1">
      <c r="A35" s="29">
        <v>30.0</v>
      </c>
      <c r="B35" s="30" t="s">
        <v>40</v>
      </c>
      <c r="C35" s="19">
        <v>0.0</v>
      </c>
      <c r="D35" s="19">
        <v>0.0</v>
      </c>
      <c r="E35" s="19">
        <f t="shared" ref="E35:F35" si="358">C35</f>
        <v>0</v>
      </c>
      <c r="F35" s="19">
        <f t="shared" si="358"/>
        <v>0</v>
      </c>
      <c r="G35" s="19">
        <f t="shared" si="13"/>
        <v>0</v>
      </c>
      <c r="H35" s="20">
        <f t="shared" si="14"/>
        <v>0</v>
      </c>
      <c r="I35" s="19">
        <v>4.0</v>
      </c>
      <c r="J35" s="19">
        <v>8.0</v>
      </c>
      <c r="K35" s="19">
        <f t="shared" si="15"/>
        <v>4</v>
      </c>
      <c r="L35" s="19">
        <f t="shared" si="16"/>
        <v>8</v>
      </c>
      <c r="M35" s="19">
        <f t="shared" si="17"/>
        <v>12</v>
      </c>
      <c r="N35" s="20">
        <f t="shared" si="18"/>
        <v>63.15789474</v>
      </c>
      <c r="O35" s="21">
        <v>7.0</v>
      </c>
      <c r="P35" s="21">
        <v>8.0</v>
      </c>
      <c r="Q35" s="19">
        <f t="shared" ref="Q35:R35" si="359">K35+O35</f>
        <v>11</v>
      </c>
      <c r="R35" s="19">
        <f t="shared" si="359"/>
        <v>16</v>
      </c>
      <c r="S35" s="19">
        <f t="shared" si="20"/>
        <v>27</v>
      </c>
      <c r="T35" s="20">
        <f t="shared" si="21"/>
        <v>79.41176471</v>
      </c>
      <c r="U35" s="22">
        <v>6.0</v>
      </c>
      <c r="V35" s="22">
        <v>6.0</v>
      </c>
      <c r="W35" s="23">
        <f t="shared" ref="W35:X35" si="360">Q35+U35</f>
        <v>17</v>
      </c>
      <c r="X35" s="23">
        <f t="shared" si="360"/>
        <v>22</v>
      </c>
      <c r="Y35" s="23">
        <f t="shared" si="23"/>
        <v>39</v>
      </c>
      <c r="Z35" s="24">
        <f t="shared" si="261"/>
        <v>82.9787234</v>
      </c>
      <c r="AA35" s="22">
        <v>4.0</v>
      </c>
      <c r="AB35" s="22">
        <v>6.0</v>
      </c>
      <c r="AC35" s="23">
        <f t="shared" ref="AC35:AD35" si="361">W35+AA35</f>
        <v>21</v>
      </c>
      <c r="AD35" s="23">
        <f t="shared" si="361"/>
        <v>28</v>
      </c>
      <c r="AE35" s="23">
        <f t="shared" si="26"/>
        <v>49</v>
      </c>
      <c r="AF35" s="28">
        <f t="shared" si="27"/>
        <v>81.66666667</v>
      </c>
      <c r="AG35" s="31">
        <v>9.0</v>
      </c>
      <c r="AH35" s="31">
        <v>7.0</v>
      </c>
      <c r="AI35" s="32">
        <f t="shared" ref="AI35:AJ35" si="362">AC35+AG35</f>
        <v>30</v>
      </c>
      <c r="AJ35" s="32">
        <f t="shared" si="362"/>
        <v>35</v>
      </c>
      <c r="AK35" s="32">
        <f t="shared" si="29"/>
        <v>65</v>
      </c>
      <c r="AL35" s="24">
        <f t="shared" si="30"/>
        <v>85.52631579</v>
      </c>
      <c r="AM35" s="25">
        <v>8.0</v>
      </c>
      <c r="AN35" s="25">
        <v>6.0</v>
      </c>
      <c r="AO35" s="28">
        <f t="shared" ref="AO35:AP35" si="363">AM35+AI35</f>
        <v>38</v>
      </c>
      <c r="AP35" s="28">
        <f t="shared" si="363"/>
        <v>41</v>
      </c>
      <c r="AQ35" s="28">
        <f t="shared" si="32"/>
        <v>79</v>
      </c>
      <c r="AR35" s="24">
        <f t="shared" si="33"/>
        <v>87.77777778</v>
      </c>
      <c r="AS35" s="25">
        <v>4.0</v>
      </c>
      <c r="AT35" s="25">
        <v>4.0</v>
      </c>
      <c r="AU35" s="28">
        <f t="shared" ref="AU35:AV35" si="364">AO35+AS35</f>
        <v>42</v>
      </c>
      <c r="AV35" s="28">
        <f t="shared" si="364"/>
        <v>45</v>
      </c>
      <c r="AW35" s="28">
        <f t="shared" si="35"/>
        <v>87</v>
      </c>
      <c r="AX35" s="24">
        <f t="shared" si="36"/>
        <v>88.7755102</v>
      </c>
      <c r="AY35" s="25">
        <v>6.0</v>
      </c>
      <c r="AZ35" s="25">
        <v>5.0</v>
      </c>
      <c r="BA35" s="28">
        <f t="shared" ref="BA35:BB35" si="365">AU35+AY35</f>
        <v>48</v>
      </c>
      <c r="BB35" s="28">
        <f t="shared" si="365"/>
        <v>50</v>
      </c>
      <c r="BC35" s="28">
        <f t="shared" si="38"/>
        <v>98</v>
      </c>
      <c r="BD35" s="24">
        <f t="shared" si="39"/>
        <v>89.09090909</v>
      </c>
      <c r="BE35" s="25">
        <v>4.0</v>
      </c>
      <c r="BF35" s="25">
        <v>4.0</v>
      </c>
      <c r="BG35" s="28">
        <f t="shared" ref="BG35:BH35" si="366">BA35+BE35</f>
        <v>52</v>
      </c>
      <c r="BH35" s="28">
        <f t="shared" si="366"/>
        <v>54</v>
      </c>
      <c r="BI35" s="28">
        <f t="shared" si="41"/>
        <v>106</v>
      </c>
      <c r="BJ35" s="24">
        <f t="shared" si="42"/>
        <v>88.33333333</v>
      </c>
      <c r="BK35" s="26">
        <v>4.0</v>
      </c>
      <c r="BL35" s="26">
        <v>7.0</v>
      </c>
      <c r="BM35" s="33">
        <f t="shared" ref="BM35:BN35" si="367">BK35+BG35</f>
        <v>56</v>
      </c>
      <c r="BN35" s="33">
        <f t="shared" si="367"/>
        <v>61</v>
      </c>
      <c r="BO35" s="33">
        <f t="shared" si="44"/>
        <v>117</v>
      </c>
      <c r="BP35" s="27">
        <f t="shared" si="45"/>
        <v>89.3129771</v>
      </c>
      <c r="BQ35" s="25">
        <v>4.0</v>
      </c>
      <c r="BR35" s="25">
        <v>9.0</v>
      </c>
      <c r="BS35" s="28">
        <f t="shared" ref="BS35:BT35" si="368">BM35+BQ35</f>
        <v>60</v>
      </c>
      <c r="BT35" s="28">
        <f t="shared" si="368"/>
        <v>70</v>
      </c>
      <c r="BU35" s="28">
        <f t="shared" si="47"/>
        <v>130</v>
      </c>
      <c r="BV35" s="28">
        <f t="shared" si="48"/>
        <v>89.65517241</v>
      </c>
    </row>
    <row r="36" ht="15.75" customHeight="1">
      <c r="A36" s="29">
        <v>31.0</v>
      </c>
      <c r="B36" s="30" t="s">
        <v>41</v>
      </c>
      <c r="C36" s="19">
        <v>3.0</v>
      </c>
      <c r="D36" s="19">
        <v>4.0</v>
      </c>
      <c r="E36" s="19">
        <f t="shared" ref="E36:F36" si="369">C36</f>
        <v>3</v>
      </c>
      <c r="F36" s="19">
        <f t="shared" si="369"/>
        <v>4</v>
      </c>
      <c r="G36" s="19">
        <f t="shared" si="13"/>
        <v>7</v>
      </c>
      <c r="H36" s="20">
        <f t="shared" si="14"/>
        <v>100</v>
      </c>
      <c r="I36" s="19">
        <v>4.0</v>
      </c>
      <c r="J36" s="19">
        <v>8.0</v>
      </c>
      <c r="K36" s="19">
        <f t="shared" si="15"/>
        <v>7</v>
      </c>
      <c r="L36" s="19">
        <f t="shared" si="16"/>
        <v>12</v>
      </c>
      <c r="M36" s="19">
        <f t="shared" si="17"/>
        <v>19</v>
      </c>
      <c r="N36" s="20">
        <f t="shared" si="18"/>
        <v>100</v>
      </c>
      <c r="O36" s="21">
        <v>6.0</v>
      </c>
      <c r="P36" s="21">
        <v>6.0</v>
      </c>
      <c r="Q36" s="19">
        <f t="shared" ref="Q36:R36" si="370">K36+O36</f>
        <v>13</v>
      </c>
      <c r="R36" s="19">
        <f t="shared" si="370"/>
        <v>18</v>
      </c>
      <c r="S36" s="19">
        <f t="shared" si="20"/>
        <v>31</v>
      </c>
      <c r="T36" s="20">
        <f t="shared" si="21"/>
        <v>91.17647059</v>
      </c>
      <c r="U36" s="22">
        <v>6.0</v>
      </c>
      <c r="V36" s="22">
        <v>7.0</v>
      </c>
      <c r="W36" s="23">
        <f t="shared" ref="W36:X36" si="371">Q36+U36</f>
        <v>19</v>
      </c>
      <c r="X36" s="23">
        <f t="shared" si="371"/>
        <v>25</v>
      </c>
      <c r="Y36" s="23">
        <f t="shared" si="23"/>
        <v>44</v>
      </c>
      <c r="Z36" s="24">
        <f t="shared" si="261"/>
        <v>93.61702128</v>
      </c>
      <c r="AA36" s="22">
        <v>4.0</v>
      </c>
      <c r="AB36" s="22">
        <v>9.0</v>
      </c>
      <c r="AC36" s="23">
        <f t="shared" ref="AC36:AD36" si="372">W36+AA36</f>
        <v>23</v>
      </c>
      <c r="AD36" s="23">
        <f t="shared" si="372"/>
        <v>34</v>
      </c>
      <c r="AE36" s="23">
        <f t="shared" si="26"/>
        <v>57</v>
      </c>
      <c r="AF36" s="28">
        <f t="shared" si="27"/>
        <v>95</v>
      </c>
      <c r="AG36" s="31">
        <v>7.0</v>
      </c>
      <c r="AH36" s="31">
        <v>5.0</v>
      </c>
      <c r="AI36" s="32">
        <f t="shared" ref="AI36:AJ36" si="373">AC36+AG36</f>
        <v>30</v>
      </c>
      <c r="AJ36" s="32">
        <f t="shared" si="373"/>
        <v>39</v>
      </c>
      <c r="AK36" s="32">
        <f t="shared" si="29"/>
        <v>69</v>
      </c>
      <c r="AL36" s="24">
        <f t="shared" si="30"/>
        <v>90.78947368</v>
      </c>
      <c r="AM36" s="25">
        <v>7.0</v>
      </c>
      <c r="AN36" s="25">
        <v>6.0</v>
      </c>
      <c r="AO36" s="28">
        <f t="shared" ref="AO36:AP36" si="374">AM36+AI36</f>
        <v>37</v>
      </c>
      <c r="AP36" s="28">
        <f t="shared" si="374"/>
        <v>45</v>
      </c>
      <c r="AQ36" s="28">
        <f t="shared" si="32"/>
        <v>82</v>
      </c>
      <c r="AR36" s="24">
        <f t="shared" si="33"/>
        <v>91.11111111</v>
      </c>
      <c r="AS36" s="25">
        <v>3.0</v>
      </c>
      <c r="AT36" s="25">
        <v>4.0</v>
      </c>
      <c r="AU36" s="28">
        <f t="shared" ref="AU36:AV36" si="375">AO36+AS36</f>
        <v>40</v>
      </c>
      <c r="AV36" s="28">
        <f t="shared" si="375"/>
        <v>49</v>
      </c>
      <c r="AW36" s="28">
        <f t="shared" si="35"/>
        <v>89</v>
      </c>
      <c r="AX36" s="24">
        <f t="shared" si="36"/>
        <v>90.81632653</v>
      </c>
      <c r="AY36" s="25">
        <v>5.0</v>
      </c>
      <c r="AZ36" s="25">
        <v>6.0</v>
      </c>
      <c r="BA36" s="28">
        <f t="shared" ref="BA36:BB36" si="376">AU36+AY36</f>
        <v>45</v>
      </c>
      <c r="BB36" s="28">
        <f t="shared" si="376"/>
        <v>55</v>
      </c>
      <c r="BC36" s="28">
        <f t="shared" si="38"/>
        <v>100</v>
      </c>
      <c r="BD36" s="24">
        <f t="shared" si="39"/>
        <v>90.90909091</v>
      </c>
      <c r="BE36" s="25">
        <v>6.0</v>
      </c>
      <c r="BF36" s="25">
        <v>4.0</v>
      </c>
      <c r="BG36" s="28">
        <f t="shared" ref="BG36:BH36" si="377">BA36+BE36</f>
        <v>51</v>
      </c>
      <c r="BH36" s="28">
        <f t="shared" si="377"/>
        <v>59</v>
      </c>
      <c r="BI36" s="28">
        <f t="shared" si="41"/>
        <v>110</v>
      </c>
      <c r="BJ36" s="24">
        <f t="shared" si="42"/>
        <v>91.66666667</v>
      </c>
      <c r="BK36" s="26">
        <v>4.0</v>
      </c>
      <c r="BL36" s="26">
        <v>7.0</v>
      </c>
      <c r="BM36" s="33">
        <f t="shared" ref="BM36:BN36" si="378">BK36+BG36</f>
        <v>55</v>
      </c>
      <c r="BN36" s="33">
        <f t="shared" si="378"/>
        <v>66</v>
      </c>
      <c r="BO36" s="33">
        <f t="shared" si="44"/>
        <v>121</v>
      </c>
      <c r="BP36" s="27">
        <f t="shared" si="45"/>
        <v>92.36641221</v>
      </c>
      <c r="BQ36" s="25">
        <v>5.0</v>
      </c>
      <c r="BR36" s="25">
        <v>9.0</v>
      </c>
      <c r="BS36" s="28">
        <f t="shared" ref="BS36:BT36" si="379">BM36+BQ36</f>
        <v>60</v>
      </c>
      <c r="BT36" s="28">
        <f t="shared" si="379"/>
        <v>75</v>
      </c>
      <c r="BU36" s="28">
        <f t="shared" si="47"/>
        <v>135</v>
      </c>
      <c r="BV36" s="28">
        <f t="shared" si="48"/>
        <v>93.10344828</v>
      </c>
    </row>
    <row r="37" ht="15.75" customHeight="1">
      <c r="A37" s="29">
        <v>32.0</v>
      </c>
      <c r="B37" s="30" t="s">
        <v>42</v>
      </c>
      <c r="C37" s="19">
        <v>3.0</v>
      </c>
      <c r="D37" s="19">
        <v>4.0</v>
      </c>
      <c r="E37" s="19">
        <f t="shared" ref="E37:F37" si="380">C37</f>
        <v>3</v>
      </c>
      <c r="F37" s="19">
        <f t="shared" si="380"/>
        <v>4</v>
      </c>
      <c r="G37" s="19">
        <f t="shared" si="13"/>
        <v>7</v>
      </c>
      <c r="H37" s="20">
        <f t="shared" si="14"/>
        <v>100</v>
      </c>
      <c r="I37" s="19">
        <v>4.0</v>
      </c>
      <c r="J37" s="19">
        <v>8.0</v>
      </c>
      <c r="K37" s="19">
        <f t="shared" si="15"/>
        <v>7</v>
      </c>
      <c r="L37" s="19">
        <f t="shared" si="16"/>
        <v>12</v>
      </c>
      <c r="M37" s="19">
        <f t="shared" si="17"/>
        <v>19</v>
      </c>
      <c r="N37" s="20">
        <f t="shared" si="18"/>
        <v>100</v>
      </c>
      <c r="O37" s="21">
        <v>6.0</v>
      </c>
      <c r="P37" s="21">
        <v>8.0</v>
      </c>
      <c r="Q37" s="19">
        <f t="shared" ref="Q37:R37" si="381">K37+O37</f>
        <v>13</v>
      </c>
      <c r="R37" s="19">
        <f t="shared" si="381"/>
        <v>20</v>
      </c>
      <c r="S37" s="19">
        <f t="shared" si="20"/>
        <v>33</v>
      </c>
      <c r="T37" s="20">
        <f t="shared" si="21"/>
        <v>97.05882353</v>
      </c>
      <c r="U37" s="22">
        <v>6.0</v>
      </c>
      <c r="V37" s="22">
        <v>7.0</v>
      </c>
      <c r="W37" s="23">
        <f t="shared" ref="W37:X37" si="382">Q37+U37</f>
        <v>19</v>
      </c>
      <c r="X37" s="23">
        <f t="shared" si="382"/>
        <v>27</v>
      </c>
      <c r="Y37" s="23">
        <f t="shared" si="23"/>
        <v>46</v>
      </c>
      <c r="Z37" s="24">
        <f t="shared" si="261"/>
        <v>97.87234043</v>
      </c>
      <c r="AA37" s="22">
        <v>4.0</v>
      </c>
      <c r="AB37" s="22">
        <v>8.0</v>
      </c>
      <c r="AC37" s="23">
        <f t="shared" ref="AC37:AD37" si="383">W37+AA37</f>
        <v>23</v>
      </c>
      <c r="AD37" s="23">
        <f t="shared" si="383"/>
        <v>35</v>
      </c>
      <c r="AE37" s="23">
        <f t="shared" si="26"/>
        <v>58</v>
      </c>
      <c r="AF37" s="28">
        <f t="shared" si="27"/>
        <v>96.66666667</v>
      </c>
      <c r="AG37" s="31">
        <v>8.0</v>
      </c>
      <c r="AH37" s="31">
        <v>7.0</v>
      </c>
      <c r="AI37" s="32">
        <f t="shared" ref="AI37:AJ37" si="384">AC37+AG37</f>
        <v>31</v>
      </c>
      <c r="AJ37" s="32">
        <f t="shared" si="384"/>
        <v>42</v>
      </c>
      <c r="AK37" s="32">
        <f t="shared" si="29"/>
        <v>73</v>
      </c>
      <c r="AL37" s="24">
        <f t="shared" si="30"/>
        <v>96.05263158</v>
      </c>
      <c r="AM37" s="25">
        <v>8.0</v>
      </c>
      <c r="AN37" s="25">
        <v>6.0</v>
      </c>
      <c r="AO37" s="28">
        <f t="shared" ref="AO37:AP37" si="385">AM37+AI37</f>
        <v>39</v>
      </c>
      <c r="AP37" s="28">
        <f t="shared" si="385"/>
        <v>48</v>
      </c>
      <c r="AQ37" s="28">
        <f t="shared" si="32"/>
        <v>87</v>
      </c>
      <c r="AR37" s="24">
        <f t="shared" si="33"/>
        <v>96.66666667</v>
      </c>
      <c r="AS37" s="25">
        <v>4.0</v>
      </c>
      <c r="AT37" s="25">
        <v>4.0</v>
      </c>
      <c r="AU37" s="28">
        <f t="shared" ref="AU37:AV37" si="386">AO37+AS37</f>
        <v>43</v>
      </c>
      <c r="AV37" s="28">
        <f t="shared" si="386"/>
        <v>52</v>
      </c>
      <c r="AW37" s="28">
        <f t="shared" si="35"/>
        <v>95</v>
      </c>
      <c r="AX37" s="24">
        <f t="shared" si="36"/>
        <v>96.93877551</v>
      </c>
      <c r="AY37" s="25">
        <v>6.0</v>
      </c>
      <c r="AZ37" s="25">
        <v>5.0</v>
      </c>
      <c r="BA37" s="28">
        <f t="shared" ref="BA37:BB37" si="387">AU37+AY37</f>
        <v>49</v>
      </c>
      <c r="BB37" s="28">
        <f t="shared" si="387"/>
        <v>57</v>
      </c>
      <c r="BC37" s="28">
        <f t="shared" si="38"/>
        <v>106</v>
      </c>
      <c r="BD37" s="24">
        <f t="shared" si="39"/>
        <v>96.36363636</v>
      </c>
      <c r="BE37" s="25">
        <v>5.0</v>
      </c>
      <c r="BF37" s="25">
        <v>4.0</v>
      </c>
      <c r="BG37" s="28">
        <f t="shared" ref="BG37:BH37" si="388">BA37+BE37</f>
        <v>54</v>
      </c>
      <c r="BH37" s="28">
        <f t="shared" si="388"/>
        <v>61</v>
      </c>
      <c r="BI37" s="28">
        <f t="shared" si="41"/>
        <v>115</v>
      </c>
      <c r="BJ37" s="24">
        <f t="shared" si="42"/>
        <v>95.83333333</v>
      </c>
      <c r="BK37" s="26">
        <v>4.0</v>
      </c>
      <c r="BL37" s="26">
        <v>7.0</v>
      </c>
      <c r="BM37" s="33">
        <f t="shared" ref="BM37:BN37" si="389">BK37+BG37</f>
        <v>58</v>
      </c>
      <c r="BN37" s="33">
        <f t="shared" si="389"/>
        <v>68</v>
      </c>
      <c r="BO37" s="33">
        <f t="shared" si="44"/>
        <v>126</v>
      </c>
      <c r="BP37" s="27">
        <f t="shared" si="45"/>
        <v>96.18320611</v>
      </c>
      <c r="BQ37" s="25">
        <v>4.0</v>
      </c>
      <c r="BR37" s="25">
        <v>8.0</v>
      </c>
      <c r="BS37" s="28">
        <f t="shared" ref="BS37:BT37" si="390">BM37+BQ37</f>
        <v>62</v>
      </c>
      <c r="BT37" s="28">
        <f t="shared" si="390"/>
        <v>76</v>
      </c>
      <c r="BU37" s="28">
        <f t="shared" si="47"/>
        <v>138</v>
      </c>
      <c r="BV37" s="28">
        <f t="shared" si="48"/>
        <v>95.17241379</v>
      </c>
    </row>
    <row r="38" ht="15.75" customHeight="1">
      <c r="A38" s="29">
        <v>33.0</v>
      </c>
      <c r="B38" s="30" t="s">
        <v>43</v>
      </c>
      <c r="C38" s="19">
        <v>2.0</v>
      </c>
      <c r="D38" s="19">
        <v>3.0</v>
      </c>
      <c r="E38" s="19">
        <f t="shared" ref="E38:F38" si="391">C38</f>
        <v>2</v>
      </c>
      <c r="F38" s="19">
        <f t="shared" si="391"/>
        <v>3</v>
      </c>
      <c r="G38" s="19">
        <f t="shared" si="13"/>
        <v>5</v>
      </c>
      <c r="H38" s="20">
        <f t="shared" si="14"/>
        <v>71.42857143</v>
      </c>
      <c r="I38" s="19">
        <v>4.0</v>
      </c>
      <c r="J38" s="19">
        <v>8.0</v>
      </c>
      <c r="K38" s="19">
        <f t="shared" si="15"/>
        <v>6</v>
      </c>
      <c r="L38" s="19">
        <f t="shared" si="16"/>
        <v>11</v>
      </c>
      <c r="M38" s="19">
        <f t="shared" si="17"/>
        <v>17</v>
      </c>
      <c r="N38" s="20">
        <f t="shared" si="18"/>
        <v>89.47368421</v>
      </c>
      <c r="O38" s="21">
        <v>7.0</v>
      </c>
      <c r="P38" s="21">
        <v>8.0</v>
      </c>
      <c r="Q38" s="19">
        <f t="shared" ref="Q38:R38" si="392">K38+O38</f>
        <v>13</v>
      </c>
      <c r="R38" s="19">
        <f t="shared" si="392"/>
        <v>19</v>
      </c>
      <c r="S38" s="19">
        <f t="shared" si="20"/>
        <v>32</v>
      </c>
      <c r="T38" s="20">
        <f t="shared" si="21"/>
        <v>94.11764706</v>
      </c>
      <c r="U38" s="22">
        <v>5.0</v>
      </c>
      <c r="V38" s="22">
        <v>5.0</v>
      </c>
      <c r="W38" s="23">
        <f t="shared" ref="W38:X38" si="393">Q38+U38</f>
        <v>18</v>
      </c>
      <c r="X38" s="23">
        <f t="shared" si="393"/>
        <v>24</v>
      </c>
      <c r="Y38" s="23">
        <f t="shared" si="23"/>
        <v>42</v>
      </c>
      <c r="Z38" s="24">
        <f t="shared" si="261"/>
        <v>89.36170213</v>
      </c>
      <c r="AA38" s="22">
        <v>3.0</v>
      </c>
      <c r="AB38" s="22">
        <v>9.0</v>
      </c>
      <c r="AC38" s="23">
        <f t="shared" ref="AC38:AD38" si="394">W38+AA38</f>
        <v>21</v>
      </c>
      <c r="AD38" s="23">
        <f t="shared" si="394"/>
        <v>33</v>
      </c>
      <c r="AE38" s="23">
        <f t="shared" si="26"/>
        <v>54</v>
      </c>
      <c r="AF38" s="28">
        <f t="shared" si="27"/>
        <v>90</v>
      </c>
      <c r="AG38" s="31">
        <v>8.0</v>
      </c>
      <c r="AH38" s="31">
        <v>7.0</v>
      </c>
      <c r="AI38" s="32">
        <f t="shared" ref="AI38:AJ38" si="395">AC38+AG38</f>
        <v>29</v>
      </c>
      <c r="AJ38" s="32">
        <f t="shared" si="395"/>
        <v>40</v>
      </c>
      <c r="AK38" s="32">
        <f t="shared" si="29"/>
        <v>69</v>
      </c>
      <c r="AL38" s="24">
        <f t="shared" si="30"/>
        <v>90.78947368</v>
      </c>
      <c r="AM38" s="25">
        <v>8.0</v>
      </c>
      <c r="AN38" s="25">
        <v>6.0</v>
      </c>
      <c r="AO38" s="28">
        <f t="shared" ref="AO38:AP38" si="396">AM38+AI38</f>
        <v>37</v>
      </c>
      <c r="AP38" s="28">
        <f t="shared" si="396"/>
        <v>46</v>
      </c>
      <c r="AQ38" s="28">
        <f t="shared" si="32"/>
        <v>83</v>
      </c>
      <c r="AR38" s="24">
        <f t="shared" si="33"/>
        <v>92.22222222</v>
      </c>
      <c r="AS38" s="25">
        <v>3.0</v>
      </c>
      <c r="AT38" s="25">
        <v>3.0</v>
      </c>
      <c r="AU38" s="28">
        <f t="shared" ref="AU38:AV38" si="397">AO38+AS38</f>
        <v>40</v>
      </c>
      <c r="AV38" s="28">
        <f t="shared" si="397"/>
        <v>49</v>
      </c>
      <c r="AW38" s="28">
        <f t="shared" si="35"/>
        <v>89</v>
      </c>
      <c r="AX38" s="24">
        <f t="shared" si="36"/>
        <v>90.81632653</v>
      </c>
      <c r="AY38" s="25">
        <v>6.0</v>
      </c>
      <c r="AZ38" s="25">
        <v>6.0</v>
      </c>
      <c r="BA38" s="28">
        <f t="shared" ref="BA38:BB38" si="398">AU38+AY38</f>
        <v>46</v>
      </c>
      <c r="BB38" s="28">
        <f t="shared" si="398"/>
        <v>55</v>
      </c>
      <c r="BC38" s="28">
        <f t="shared" si="38"/>
        <v>101</v>
      </c>
      <c r="BD38" s="24">
        <f t="shared" si="39"/>
        <v>91.81818182</v>
      </c>
      <c r="BE38" s="25">
        <v>6.0</v>
      </c>
      <c r="BF38" s="25">
        <v>3.0</v>
      </c>
      <c r="BG38" s="28">
        <f t="shared" ref="BG38:BH38" si="399">BA38+BE38</f>
        <v>52</v>
      </c>
      <c r="BH38" s="28">
        <f t="shared" si="399"/>
        <v>58</v>
      </c>
      <c r="BI38" s="28">
        <f t="shared" si="41"/>
        <v>110</v>
      </c>
      <c r="BJ38" s="24">
        <f t="shared" si="42"/>
        <v>91.66666667</v>
      </c>
      <c r="BK38" s="26">
        <v>4.0</v>
      </c>
      <c r="BL38" s="26">
        <v>7.0</v>
      </c>
      <c r="BM38" s="33">
        <f t="shared" ref="BM38:BN38" si="400">BK38+BG38</f>
        <v>56</v>
      </c>
      <c r="BN38" s="33">
        <f t="shared" si="400"/>
        <v>65</v>
      </c>
      <c r="BO38" s="33">
        <f t="shared" si="44"/>
        <v>121</v>
      </c>
      <c r="BP38" s="27">
        <f t="shared" si="45"/>
        <v>92.36641221</v>
      </c>
      <c r="BQ38" s="25">
        <v>5.0</v>
      </c>
      <c r="BR38" s="25">
        <v>9.0</v>
      </c>
      <c r="BS38" s="28">
        <f t="shared" ref="BS38:BT38" si="401">BM38+BQ38</f>
        <v>61</v>
      </c>
      <c r="BT38" s="28">
        <f t="shared" si="401"/>
        <v>74</v>
      </c>
      <c r="BU38" s="28">
        <f t="shared" si="47"/>
        <v>135</v>
      </c>
      <c r="BV38" s="28">
        <f t="shared" si="48"/>
        <v>93.10344828</v>
      </c>
    </row>
    <row r="39" ht="15.75" customHeight="1">
      <c r="A39" s="29">
        <v>34.0</v>
      </c>
      <c r="B39" s="30" t="s">
        <v>44</v>
      </c>
      <c r="C39" s="19">
        <v>3.0</v>
      </c>
      <c r="D39" s="19">
        <v>3.0</v>
      </c>
      <c r="E39" s="19">
        <f t="shared" ref="E39:F39" si="402">C39</f>
        <v>3</v>
      </c>
      <c r="F39" s="19">
        <f t="shared" si="402"/>
        <v>3</v>
      </c>
      <c r="G39" s="19">
        <f t="shared" si="13"/>
        <v>6</v>
      </c>
      <c r="H39" s="20">
        <f t="shared" si="14"/>
        <v>85.71428571</v>
      </c>
      <c r="I39" s="19">
        <v>4.0</v>
      </c>
      <c r="J39" s="19">
        <v>8.0</v>
      </c>
      <c r="K39" s="19">
        <f t="shared" si="15"/>
        <v>7</v>
      </c>
      <c r="L39" s="19">
        <f t="shared" si="16"/>
        <v>11</v>
      </c>
      <c r="M39" s="19">
        <f t="shared" si="17"/>
        <v>18</v>
      </c>
      <c r="N39" s="20">
        <f t="shared" si="18"/>
        <v>94.73684211</v>
      </c>
      <c r="O39" s="21">
        <v>7.0</v>
      </c>
      <c r="P39" s="21">
        <v>8.0</v>
      </c>
      <c r="Q39" s="19">
        <f t="shared" ref="Q39:R39" si="403">K39+O39</f>
        <v>14</v>
      </c>
      <c r="R39" s="19">
        <f t="shared" si="403"/>
        <v>19</v>
      </c>
      <c r="S39" s="19">
        <f t="shared" si="20"/>
        <v>33</v>
      </c>
      <c r="T39" s="20">
        <f t="shared" si="21"/>
        <v>97.05882353</v>
      </c>
      <c r="U39" s="22">
        <v>6.0</v>
      </c>
      <c r="V39" s="22">
        <v>7.0</v>
      </c>
      <c r="W39" s="23">
        <f t="shared" ref="W39:X39" si="404">Q39+U39</f>
        <v>20</v>
      </c>
      <c r="X39" s="23">
        <f t="shared" si="404"/>
        <v>26</v>
      </c>
      <c r="Y39" s="23">
        <f t="shared" si="23"/>
        <v>46</v>
      </c>
      <c r="Z39" s="24">
        <f t="shared" si="261"/>
        <v>97.87234043</v>
      </c>
      <c r="AA39" s="22">
        <v>3.0</v>
      </c>
      <c r="AB39" s="22">
        <v>9.0</v>
      </c>
      <c r="AC39" s="23">
        <f t="shared" ref="AC39:AD39" si="405">W39+AA39</f>
        <v>23</v>
      </c>
      <c r="AD39" s="23">
        <f t="shared" si="405"/>
        <v>35</v>
      </c>
      <c r="AE39" s="23">
        <f t="shared" si="26"/>
        <v>58</v>
      </c>
      <c r="AF39" s="28">
        <f t="shared" si="27"/>
        <v>96.66666667</v>
      </c>
      <c r="AG39" s="31">
        <v>7.0</v>
      </c>
      <c r="AH39" s="31">
        <v>7.0</v>
      </c>
      <c r="AI39" s="32">
        <f t="shared" ref="AI39:AJ39" si="406">AC39+AG39</f>
        <v>30</v>
      </c>
      <c r="AJ39" s="32">
        <f t="shared" si="406"/>
        <v>42</v>
      </c>
      <c r="AK39" s="32">
        <f t="shared" si="29"/>
        <v>72</v>
      </c>
      <c r="AL39" s="24">
        <f t="shared" si="30"/>
        <v>94.73684211</v>
      </c>
      <c r="AM39" s="25">
        <v>8.0</v>
      </c>
      <c r="AN39" s="25">
        <v>6.0</v>
      </c>
      <c r="AO39" s="28">
        <f t="shared" ref="AO39:AP39" si="407">AM39+AI39</f>
        <v>38</v>
      </c>
      <c r="AP39" s="28">
        <f t="shared" si="407"/>
        <v>48</v>
      </c>
      <c r="AQ39" s="28">
        <f t="shared" si="32"/>
        <v>86</v>
      </c>
      <c r="AR39" s="24">
        <f t="shared" si="33"/>
        <v>95.55555556</v>
      </c>
      <c r="AS39" s="25">
        <v>4.0</v>
      </c>
      <c r="AT39" s="25">
        <v>4.0</v>
      </c>
      <c r="AU39" s="28">
        <f t="shared" ref="AU39:AV39" si="408">AO39+AS39</f>
        <v>42</v>
      </c>
      <c r="AV39" s="28">
        <f t="shared" si="408"/>
        <v>52</v>
      </c>
      <c r="AW39" s="28">
        <f t="shared" si="35"/>
        <v>94</v>
      </c>
      <c r="AX39" s="24">
        <f t="shared" si="36"/>
        <v>95.91836735</v>
      </c>
      <c r="AY39" s="25">
        <v>5.0</v>
      </c>
      <c r="AZ39" s="25">
        <v>5.0</v>
      </c>
      <c r="BA39" s="28">
        <f t="shared" ref="BA39:BB39" si="409">AU39+AY39</f>
        <v>47</v>
      </c>
      <c r="BB39" s="28">
        <f t="shared" si="409"/>
        <v>57</v>
      </c>
      <c r="BC39" s="28">
        <f t="shared" si="38"/>
        <v>104</v>
      </c>
      <c r="BD39" s="24">
        <f t="shared" si="39"/>
        <v>94.54545455</v>
      </c>
      <c r="BE39" s="25">
        <v>5.0</v>
      </c>
      <c r="BF39" s="25">
        <v>4.0</v>
      </c>
      <c r="BG39" s="28">
        <f t="shared" ref="BG39:BH39" si="410">BA39+BE39</f>
        <v>52</v>
      </c>
      <c r="BH39" s="28">
        <f t="shared" si="410"/>
        <v>61</v>
      </c>
      <c r="BI39" s="28">
        <f t="shared" si="41"/>
        <v>113</v>
      </c>
      <c r="BJ39" s="24">
        <f t="shared" si="42"/>
        <v>94.16666667</v>
      </c>
      <c r="BK39" s="26">
        <v>4.0</v>
      </c>
      <c r="BL39" s="26">
        <v>7.0</v>
      </c>
      <c r="BM39" s="33">
        <f t="shared" ref="BM39:BN39" si="411">BK39+BG39</f>
        <v>56</v>
      </c>
      <c r="BN39" s="33">
        <f t="shared" si="411"/>
        <v>68</v>
      </c>
      <c r="BO39" s="33">
        <f t="shared" si="44"/>
        <v>124</v>
      </c>
      <c r="BP39" s="27">
        <f t="shared" si="45"/>
        <v>94.65648855</v>
      </c>
      <c r="BQ39" s="25">
        <v>5.0</v>
      </c>
      <c r="BR39" s="25">
        <v>9.0</v>
      </c>
      <c r="BS39" s="28">
        <f t="shared" ref="BS39:BT39" si="412">BM39+BQ39</f>
        <v>61</v>
      </c>
      <c r="BT39" s="28">
        <f t="shared" si="412"/>
        <v>77</v>
      </c>
      <c r="BU39" s="28">
        <f t="shared" si="47"/>
        <v>138</v>
      </c>
      <c r="BV39" s="28">
        <f t="shared" si="48"/>
        <v>95.17241379</v>
      </c>
    </row>
    <row r="40" ht="15.75" customHeight="1">
      <c r="A40" s="29">
        <v>35.0</v>
      </c>
      <c r="B40" s="30" t="s">
        <v>45</v>
      </c>
      <c r="C40" s="19">
        <v>2.0</v>
      </c>
      <c r="D40" s="19">
        <v>3.0</v>
      </c>
      <c r="E40" s="19">
        <f t="shared" ref="E40:F40" si="413">C40</f>
        <v>2</v>
      </c>
      <c r="F40" s="19">
        <f t="shared" si="413"/>
        <v>3</v>
      </c>
      <c r="G40" s="19">
        <f t="shared" si="13"/>
        <v>5</v>
      </c>
      <c r="H40" s="20">
        <f t="shared" si="14"/>
        <v>71.42857143</v>
      </c>
      <c r="I40" s="19">
        <v>4.0</v>
      </c>
      <c r="J40" s="19">
        <v>7.0</v>
      </c>
      <c r="K40" s="19">
        <f t="shared" si="15"/>
        <v>6</v>
      </c>
      <c r="L40" s="19">
        <f t="shared" si="16"/>
        <v>10</v>
      </c>
      <c r="M40" s="19">
        <f t="shared" si="17"/>
        <v>16</v>
      </c>
      <c r="N40" s="20">
        <f t="shared" si="18"/>
        <v>84.21052632</v>
      </c>
      <c r="O40" s="21">
        <v>6.0</v>
      </c>
      <c r="P40" s="21">
        <v>7.0</v>
      </c>
      <c r="Q40" s="19">
        <f t="shared" ref="Q40:R40" si="414">K40+O40</f>
        <v>12</v>
      </c>
      <c r="R40" s="19">
        <f t="shared" si="414"/>
        <v>17</v>
      </c>
      <c r="S40" s="19">
        <f t="shared" si="20"/>
        <v>29</v>
      </c>
      <c r="T40" s="20">
        <f t="shared" si="21"/>
        <v>85.29411765</v>
      </c>
      <c r="U40" s="22">
        <v>6.0</v>
      </c>
      <c r="V40" s="22">
        <v>7.0</v>
      </c>
      <c r="W40" s="23">
        <f t="shared" ref="W40:X40" si="415">Q40+U40</f>
        <v>18</v>
      </c>
      <c r="X40" s="23">
        <f t="shared" si="415"/>
        <v>24</v>
      </c>
      <c r="Y40" s="23">
        <f t="shared" si="23"/>
        <v>42</v>
      </c>
      <c r="Z40" s="24">
        <f t="shared" si="261"/>
        <v>89.36170213</v>
      </c>
      <c r="AA40" s="22">
        <v>3.0</v>
      </c>
      <c r="AB40" s="22">
        <v>7.0</v>
      </c>
      <c r="AC40" s="23">
        <f t="shared" ref="AC40:AD40" si="416">W40+AA40</f>
        <v>21</v>
      </c>
      <c r="AD40" s="23">
        <f t="shared" si="416"/>
        <v>31</v>
      </c>
      <c r="AE40" s="23">
        <f t="shared" si="26"/>
        <v>52</v>
      </c>
      <c r="AF40" s="28">
        <f t="shared" si="27"/>
        <v>86.66666667</v>
      </c>
      <c r="AG40" s="31">
        <v>7.0</v>
      </c>
      <c r="AH40" s="31">
        <v>5.0</v>
      </c>
      <c r="AI40" s="32">
        <f t="shared" ref="AI40:AJ40" si="417">AC40+AG40</f>
        <v>28</v>
      </c>
      <c r="AJ40" s="32">
        <f t="shared" si="417"/>
        <v>36</v>
      </c>
      <c r="AK40" s="32">
        <f t="shared" si="29"/>
        <v>64</v>
      </c>
      <c r="AL40" s="24">
        <f t="shared" si="30"/>
        <v>84.21052632</v>
      </c>
      <c r="AM40" s="25">
        <v>7.0</v>
      </c>
      <c r="AN40" s="25">
        <v>6.0</v>
      </c>
      <c r="AO40" s="28">
        <f t="shared" ref="AO40:AP40" si="418">AM40+AI40</f>
        <v>35</v>
      </c>
      <c r="AP40" s="28">
        <f t="shared" si="418"/>
        <v>42</v>
      </c>
      <c r="AQ40" s="28">
        <f t="shared" si="32"/>
        <v>77</v>
      </c>
      <c r="AR40" s="24">
        <f t="shared" si="33"/>
        <v>85.55555556</v>
      </c>
      <c r="AS40" s="25">
        <v>3.0</v>
      </c>
      <c r="AT40" s="25">
        <v>4.0</v>
      </c>
      <c r="AU40" s="28">
        <f t="shared" ref="AU40:AV40" si="419">AO40+AS40</f>
        <v>38</v>
      </c>
      <c r="AV40" s="28">
        <f t="shared" si="419"/>
        <v>46</v>
      </c>
      <c r="AW40" s="28">
        <f t="shared" si="35"/>
        <v>84</v>
      </c>
      <c r="AX40" s="24">
        <f t="shared" si="36"/>
        <v>85.71428571</v>
      </c>
      <c r="AY40" s="25">
        <v>6.0</v>
      </c>
      <c r="AZ40" s="25">
        <v>6.0</v>
      </c>
      <c r="BA40" s="28">
        <f t="shared" ref="BA40:BB40" si="420">AU40+AY40</f>
        <v>44</v>
      </c>
      <c r="BB40" s="28">
        <f t="shared" si="420"/>
        <v>52</v>
      </c>
      <c r="BC40" s="28">
        <f t="shared" si="38"/>
        <v>96</v>
      </c>
      <c r="BD40" s="24">
        <f t="shared" si="39"/>
        <v>87.27272727</v>
      </c>
      <c r="BE40" s="25">
        <v>5.0</v>
      </c>
      <c r="BF40" s="25">
        <v>3.0</v>
      </c>
      <c r="BG40" s="28">
        <f t="shared" ref="BG40:BH40" si="421">BA40+BE40</f>
        <v>49</v>
      </c>
      <c r="BH40" s="28">
        <f t="shared" si="421"/>
        <v>55</v>
      </c>
      <c r="BI40" s="28">
        <f t="shared" si="41"/>
        <v>104</v>
      </c>
      <c r="BJ40" s="24">
        <f t="shared" si="42"/>
        <v>86.66666667</v>
      </c>
      <c r="BK40" s="26">
        <v>2.0</v>
      </c>
      <c r="BL40" s="26">
        <v>6.0</v>
      </c>
      <c r="BM40" s="33">
        <f t="shared" ref="BM40:BN40" si="422">BK40+BG40</f>
        <v>51</v>
      </c>
      <c r="BN40" s="33">
        <f t="shared" si="422"/>
        <v>61</v>
      </c>
      <c r="BO40" s="33">
        <f t="shared" si="44"/>
        <v>112</v>
      </c>
      <c r="BP40" s="27">
        <f t="shared" si="45"/>
        <v>85.49618321</v>
      </c>
      <c r="BQ40" s="25">
        <v>4.0</v>
      </c>
      <c r="BR40" s="25">
        <v>8.0</v>
      </c>
      <c r="BS40" s="28">
        <f t="shared" ref="BS40:BT40" si="423">BM40+BQ40</f>
        <v>55</v>
      </c>
      <c r="BT40" s="28">
        <f t="shared" si="423"/>
        <v>69</v>
      </c>
      <c r="BU40" s="28">
        <f t="shared" si="47"/>
        <v>124</v>
      </c>
      <c r="BV40" s="28">
        <f t="shared" si="48"/>
        <v>85.51724138</v>
      </c>
    </row>
    <row r="41" ht="15.75" customHeight="1">
      <c r="A41" s="29">
        <v>36.0</v>
      </c>
      <c r="B41" s="30" t="s">
        <v>46</v>
      </c>
      <c r="C41" s="19">
        <v>2.0</v>
      </c>
      <c r="D41" s="19">
        <v>3.0</v>
      </c>
      <c r="E41" s="19">
        <f t="shared" ref="E41:F41" si="424">C41</f>
        <v>2</v>
      </c>
      <c r="F41" s="19">
        <f t="shared" si="424"/>
        <v>3</v>
      </c>
      <c r="G41" s="19">
        <f t="shared" si="13"/>
        <v>5</v>
      </c>
      <c r="H41" s="20">
        <f t="shared" si="14"/>
        <v>71.42857143</v>
      </c>
      <c r="I41" s="19">
        <v>3.0</v>
      </c>
      <c r="J41" s="19">
        <v>7.0</v>
      </c>
      <c r="K41" s="19">
        <f t="shared" si="15"/>
        <v>5</v>
      </c>
      <c r="L41" s="19">
        <f t="shared" si="16"/>
        <v>10</v>
      </c>
      <c r="M41" s="19">
        <f t="shared" si="17"/>
        <v>15</v>
      </c>
      <c r="N41" s="20">
        <f t="shared" si="18"/>
        <v>78.94736842</v>
      </c>
      <c r="O41" s="21">
        <v>5.0</v>
      </c>
      <c r="P41" s="21">
        <v>7.0</v>
      </c>
      <c r="Q41" s="19">
        <f t="shared" ref="Q41:R41" si="425">K41+O41</f>
        <v>10</v>
      </c>
      <c r="R41" s="19">
        <f t="shared" si="425"/>
        <v>17</v>
      </c>
      <c r="S41" s="19">
        <f t="shared" si="20"/>
        <v>27</v>
      </c>
      <c r="T41" s="20">
        <f t="shared" si="21"/>
        <v>79.41176471</v>
      </c>
      <c r="U41" s="22">
        <v>5.0</v>
      </c>
      <c r="V41" s="22">
        <v>5.0</v>
      </c>
      <c r="W41" s="23">
        <f t="shared" ref="W41:X41" si="426">Q41+U41</f>
        <v>15</v>
      </c>
      <c r="X41" s="23">
        <f t="shared" si="426"/>
        <v>22</v>
      </c>
      <c r="Y41" s="23">
        <f t="shared" si="23"/>
        <v>37</v>
      </c>
      <c r="Z41" s="35">
        <f t="shared" si="261"/>
        <v>78.72340426</v>
      </c>
      <c r="AA41" s="22">
        <v>4.0</v>
      </c>
      <c r="AB41" s="22">
        <v>8.0</v>
      </c>
      <c r="AC41" s="23">
        <f t="shared" ref="AC41:AD41" si="427">W41+AA41</f>
        <v>19</v>
      </c>
      <c r="AD41" s="23">
        <f t="shared" si="427"/>
        <v>30</v>
      </c>
      <c r="AE41" s="23">
        <f t="shared" si="26"/>
        <v>49</v>
      </c>
      <c r="AF41" s="28">
        <f t="shared" si="27"/>
        <v>81.66666667</v>
      </c>
      <c r="AG41" s="31">
        <v>9.0</v>
      </c>
      <c r="AH41" s="31">
        <v>7.0</v>
      </c>
      <c r="AI41" s="32">
        <f t="shared" ref="AI41:AJ41" si="428">AC41+AG41</f>
        <v>28</v>
      </c>
      <c r="AJ41" s="32">
        <f t="shared" si="428"/>
        <v>37</v>
      </c>
      <c r="AK41" s="32">
        <f t="shared" si="29"/>
        <v>65</v>
      </c>
      <c r="AL41" s="24">
        <f t="shared" si="30"/>
        <v>85.52631579</v>
      </c>
      <c r="AM41" s="25">
        <v>7.0</v>
      </c>
      <c r="AN41" s="25">
        <v>6.0</v>
      </c>
      <c r="AO41" s="28">
        <f t="shared" ref="AO41:AP41" si="429">AM41+AI41</f>
        <v>35</v>
      </c>
      <c r="AP41" s="28">
        <f t="shared" si="429"/>
        <v>43</v>
      </c>
      <c r="AQ41" s="28">
        <f t="shared" si="32"/>
        <v>78</v>
      </c>
      <c r="AR41" s="24">
        <f t="shared" si="33"/>
        <v>86.66666667</v>
      </c>
      <c r="AS41" s="25">
        <v>4.0</v>
      </c>
      <c r="AT41" s="25">
        <v>2.0</v>
      </c>
      <c r="AU41" s="28">
        <f t="shared" ref="AU41:AV41" si="430">AO41+AS41</f>
        <v>39</v>
      </c>
      <c r="AV41" s="28">
        <f t="shared" si="430"/>
        <v>45</v>
      </c>
      <c r="AW41" s="28">
        <f t="shared" si="35"/>
        <v>84</v>
      </c>
      <c r="AX41" s="24">
        <f t="shared" si="36"/>
        <v>85.71428571</v>
      </c>
      <c r="AY41" s="25">
        <v>6.0</v>
      </c>
      <c r="AZ41" s="25">
        <v>6.0</v>
      </c>
      <c r="BA41" s="28">
        <f t="shared" ref="BA41:BB41" si="431">AU41+AY41</f>
        <v>45</v>
      </c>
      <c r="BB41" s="28">
        <f t="shared" si="431"/>
        <v>51</v>
      </c>
      <c r="BC41" s="28">
        <f t="shared" si="38"/>
        <v>96</v>
      </c>
      <c r="BD41" s="24">
        <f t="shared" si="39"/>
        <v>87.27272727</v>
      </c>
      <c r="BE41" s="25">
        <v>6.0</v>
      </c>
      <c r="BF41" s="25">
        <v>4.0</v>
      </c>
      <c r="BG41" s="28">
        <f t="shared" ref="BG41:BH41" si="432">BA41+BE41</f>
        <v>51</v>
      </c>
      <c r="BH41" s="28">
        <f t="shared" si="432"/>
        <v>55</v>
      </c>
      <c r="BI41" s="28">
        <f t="shared" si="41"/>
        <v>106</v>
      </c>
      <c r="BJ41" s="24">
        <f t="shared" si="42"/>
        <v>88.33333333</v>
      </c>
      <c r="BK41" s="26">
        <v>4.0</v>
      </c>
      <c r="BL41" s="26">
        <v>6.0</v>
      </c>
      <c r="BM41" s="33">
        <f t="shared" ref="BM41:BN41" si="433">BK41+BG41</f>
        <v>55</v>
      </c>
      <c r="BN41" s="33">
        <f t="shared" si="433"/>
        <v>61</v>
      </c>
      <c r="BO41" s="33">
        <f t="shared" si="44"/>
        <v>116</v>
      </c>
      <c r="BP41" s="27">
        <f t="shared" si="45"/>
        <v>88.54961832</v>
      </c>
      <c r="BQ41" s="25">
        <v>4.0</v>
      </c>
      <c r="BR41" s="25">
        <v>8.0</v>
      </c>
      <c r="BS41" s="28">
        <f t="shared" ref="BS41:BT41" si="434">BM41+BQ41</f>
        <v>59</v>
      </c>
      <c r="BT41" s="28">
        <f t="shared" si="434"/>
        <v>69</v>
      </c>
      <c r="BU41" s="28">
        <f t="shared" si="47"/>
        <v>128</v>
      </c>
      <c r="BV41" s="28">
        <f t="shared" si="48"/>
        <v>88.27586207</v>
      </c>
    </row>
    <row r="42" ht="15.75" customHeight="1">
      <c r="A42" s="29">
        <v>37.0</v>
      </c>
      <c r="B42" s="30" t="s">
        <v>47</v>
      </c>
      <c r="C42" s="19">
        <v>0.0</v>
      </c>
      <c r="D42" s="19">
        <v>0.0</v>
      </c>
      <c r="E42" s="19">
        <f t="shared" ref="E42:F42" si="435">C42</f>
        <v>0</v>
      </c>
      <c r="F42" s="19">
        <f t="shared" si="435"/>
        <v>0</v>
      </c>
      <c r="G42" s="19">
        <f t="shared" si="13"/>
        <v>0</v>
      </c>
      <c r="H42" s="20">
        <f t="shared" si="14"/>
        <v>0</v>
      </c>
      <c r="I42" s="19">
        <v>4.0</v>
      </c>
      <c r="J42" s="19">
        <v>8.0</v>
      </c>
      <c r="K42" s="19">
        <f t="shared" si="15"/>
        <v>4</v>
      </c>
      <c r="L42" s="19">
        <f t="shared" si="16"/>
        <v>8</v>
      </c>
      <c r="M42" s="19">
        <f t="shared" si="17"/>
        <v>12</v>
      </c>
      <c r="N42" s="20">
        <f t="shared" si="18"/>
        <v>63.15789474</v>
      </c>
      <c r="O42" s="21">
        <v>7.0</v>
      </c>
      <c r="P42" s="21">
        <v>8.0</v>
      </c>
      <c r="Q42" s="19">
        <f t="shared" ref="Q42:R42" si="436">K42+O42</f>
        <v>11</v>
      </c>
      <c r="R42" s="19">
        <f t="shared" si="436"/>
        <v>16</v>
      </c>
      <c r="S42" s="19">
        <f t="shared" si="20"/>
        <v>27</v>
      </c>
      <c r="T42" s="20">
        <f t="shared" si="21"/>
        <v>79.41176471</v>
      </c>
      <c r="U42" s="22">
        <v>6.0</v>
      </c>
      <c r="V42" s="22">
        <v>6.0</v>
      </c>
      <c r="W42" s="23">
        <f t="shared" ref="W42:X42" si="437">Q42+U42</f>
        <v>17</v>
      </c>
      <c r="X42" s="23">
        <f t="shared" si="437"/>
        <v>22</v>
      </c>
      <c r="Y42" s="23">
        <f t="shared" si="23"/>
        <v>39</v>
      </c>
      <c r="Z42" s="24">
        <f t="shared" si="261"/>
        <v>82.9787234</v>
      </c>
      <c r="AA42" s="22">
        <v>4.0</v>
      </c>
      <c r="AB42" s="22">
        <v>6.0</v>
      </c>
      <c r="AC42" s="23">
        <f t="shared" ref="AC42:AD42" si="438">W42+AA42</f>
        <v>21</v>
      </c>
      <c r="AD42" s="23">
        <f t="shared" si="438"/>
        <v>28</v>
      </c>
      <c r="AE42" s="23">
        <f t="shared" si="26"/>
        <v>49</v>
      </c>
      <c r="AF42" s="28">
        <f t="shared" si="27"/>
        <v>81.66666667</v>
      </c>
      <c r="AG42" s="31">
        <v>9.0</v>
      </c>
      <c r="AH42" s="31">
        <v>7.0</v>
      </c>
      <c r="AI42" s="32">
        <f t="shared" ref="AI42:AJ42" si="439">AC42+AG42</f>
        <v>30</v>
      </c>
      <c r="AJ42" s="32">
        <f t="shared" si="439"/>
        <v>35</v>
      </c>
      <c r="AK42" s="32">
        <f t="shared" si="29"/>
        <v>65</v>
      </c>
      <c r="AL42" s="24">
        <f t="shared" si="30"/>
        <v>85.52631579</v>
      </c>
      <c r="AM42" s="25">
        <v>8.0</v>
      </c>
      <c r="AN42" s="25">
        <v>6.0</v>
      </c>
      <c r="AO42" s="28">
        <f t="shared" ref="AO42:AP42" si="440">AM42+AI42</f>
        <v>38</v>
      </c>
      <c r="AP42" s="28">
        <f t="shared" si="440"/>
        <v>41</v>
      </c>
      <c r="AQ42" s="28">
        <f t="shared" si="32"/>
        <v>79</v>
      </c>
      <c r="AR42" s="24">
        <f t="shared" si="33"/>
        <v>87.77777778</v>
      </c>
      <c r="AS42" s="25">
        <v>4.0</v>
      </c>
      <c r="AT42" s="25">
        <v>4.0</v>
      </c>
      <c r="AU42" s="28">
        <f t="shared" ref="AU42:AV42" si="441">AO42+AS42</f>
        <v>42</v>
      </c>
      <c r="AV42" s="28">
        <f t="shared" si="441"/>
        <v>45</v>
      </c>
      <c r="AW42" s="28">
        <f t="shared" si="35"/>
        <v>87</v>
      </c>
      <c r="AX42" s="24">
        <f t="shared" si="36"/>
        <v>88.7755102</v>
      </c>
      <c r="AY42" s="25">
        <v>6.0</v>
      </c>
      <c r="AZ42" s="25">
        <v>5.0</v>
      </c>
      <c r="BA42" s="28">
        <f t="shared" ref="BA42:BB42" si="442">AU42+AY42</f>
        <v>48</v>
      </c>
      <c r="BB42" s="28">
        <f t="shared" si="442"/>
        <v>50</v>
      </c>
      <c r="BC42" s="28">
        <f t="shared" si="38"/>
        <v>98</v>
      </c>
      <c r="BD42" s="24">
        <f t="shared" si="39"/>
        <v>89.09090909</v>
      </c>
      <c r="BE42" s="25">
        <v>4.0</v>
      </c>
      <c r="BF42" s="25">
        <v>4.0</v>
      </c>
      <c r="BG42" s="28">
        <f t="shared" ref="BG42:BH42" si="443">BA42+BE42</f>
        <v>52</v>
      </c>
      <c r="BH42" s="28">
        <f t="shared" si="443"/>
        <v>54</v>
      </c>
      <c r="BI42" s="28">
        <f t="shared" si="41"/>
        <v>106</v>
      </c>
      <c r="BJ42" s="24">
        <f t="shared" si="42"/>
        <v>88.33333333</v>
      </c>
      <c r="BK42" s="26">
        <v>4.0</v>
      </c>
      <c r="BL42" s="26">
        <v>7.0</v>
      </c>
      <c r="BM42" s="33">
        <f t="shared" ref="BM42:BN42" si="444">BK42+BG42</f>
        <v>56</v>
      </c>
      <c r="BN42" s="33">
        <f t="shared" si="444"/>
        <v>61</v>
      </c>
      <c r="BO42" s="33">
        <f t="shared" si="44"/>
        <v>117</v>
      </c>
      <c r="BP42" s="27">
        <f t="shared" si="45"/>
        <v>89.3129771</v>
      </c>
      <c r="BQ42" s="25">
        <v>5.0</v>
      </c>
      <c r="BR42" s="25">
        <v>9.0</v>
      </c>
      <c r="BS42" s="28">
        <f t="shared" ref="BS42:BT42" si="445">BM42+BQ42</f>
        <v>61</v>
      </c>
      <c r="BT42" s="28">
        <f t="shared" si="445"/>
        <v>70</v>
      </c>
      <c r="BU42" s="28">
        <f t="shared" si="47"/>
        <v>131</v>
      </c>
      <c r="BV42" s="28">
        <f t="shared" si="48"/>
        <v>90.34482759</v>
      </c>
    </row>
    <row r="43" ht="15.75" customHeight="1">
      <c r="A43" s="29">
        <v>38.0</v>
      </c>
      <c r="B43" s="30" t="s">
        <v>48</v>
      </c>
      <c r="C43" s="19">
        <v>3.0</v>
      </c>
      <c r="D43" s="19">
        <v>4.0</v>
      </c>
      <c r="E43" s="19">
        <f t="shared" ref="E43:F43" si="446">C43</f>
        <v>3</v>
      </c>
      <c r="F43" s="19">
        <f t="shared" si="446"/>
        <v>4</v>
      </c>
      <c r="G43" s="19">
        <f t="shared" si="13"/>
        <v>7</v>
      </c>
      <c r="H43" s="20">
        <f t="shared" si="14"/>
        <v>100</v>
      </c>
      <c r="I43" s="19">
        <v>4.0</v>
      </c>
      <c r="J43" s="19">
        <v>8.0</v>
      </c>
      <c r="K43" s="19">
        <f t="shared" si="15"/>
        <v>7</v>
      </c>
      <c r="L43" s="19">
        <f t="shared" si="16"/>
        <v>12</v>
      </c>
      <c r="M43" s="19">
        <f t="shared" si="17"/>
        <v>19</v>
      </c>
      <c r="N43" s="20">
        <f t="shared" si="18"/>
        <v>100</v>
      </c>
      <c r="O43" s="21">
        <v>7.0</v>
      </c>
      <c r="P43" s="21">
        <v>7.0</v>
      </c>
      <c r="Q43" s="19">
        <f t="shared" ref="Q43:R43" si="447">K43+O43</f>
        <v>14</v>
      </c>
      <c r="R43" s="19">
        <f t="shared" si="447"/>
        <v>19</v>
      </c>
      <c r="S43" s="19">
        <f t="shared" si="20"/>
        <v>33</v>
      </c>
      <c r="T43" s="20">
        <f t="shared" si="21"/>
        <v>97.05882353</v>
      </c>
      <c r="U43" s="22">
        <v>5.0</v>
      </c>
      <c r="V43" s="22">
        <v>7.0</v>
      </c>
      <c r="W43" s="23">
        <f t="shared" ref="W43:X43" si="448">Q43+U43</f>
        <v>19</v>
      </c>
      <c r="X43" s="23">
        <f t="shared" si="448"/>
        <v>26</v>
      </c>
      <c r="Y43" s="23">
        <f t="shared" si="23"/>
        <v>45</v>
      </c>
      <c r="Z43" s="24">
        <f t="shared" si="261"/>
        <v>95.74468085</v>
      </c>
      <c r="AA43" s="22">
        <v>4.0</v>
      </c>
      <c r="AB43" s="22">
        <v>9.0</v>
      </c>
      <c r="AC43" s="23">
        <f t="shared" ref="AC43:AD43" si="449">W43+AA43</f>
        <v>23</v>
      </c>
      <c r="AD43" s="23">
        <f t="shared" si="449"/>
        <v>35</v>
      </c>
      <c r="AE43" s="23">
        <f t="shared" si="26"/>
        <v>58</v>
      </c>
      <c r="AF43" s="28">
        <f t="shared" si="27"/>
        <v>96.66666667</v>
      </c>
      <c r="AG43" s="31">
        <v>7.0</v>
      </c>
      <c r="AH43" s="31">
        <v>6.0</v>
      </c>
      <c r="AI43" s="32">
        <f t="shared" ref="AI43:AJ43" si="450">AC43+AG43</f>
        <v>30</v>
      </c>
      <c r="AJ43" s="32">
        <f t="shared" si="450"/>
        <v>41</v>
      </c>
      <c r="AK43" s="32">
        <f t="shared" si="29"/>
        <v>71</v>
      </c>
      <c r="AL43" s="24">
        <f t="shared" si="30"/>
        <v>93.42105263</v>
      </c>
      <c r="AM43" s="25">
        <v>8.0</v>
      </c>
      <c r="AN43" s="25">
        <v>6.0</v>
      </c>
      <c r="AO43" s="28">
        <f t="shared" ref="AO43:AP43" si="451">AM43+AI43</f>
        <v>38</v>
      </c>
      <c r="AP43" s="28">
        <f t="shared" si="451"/>
        <v>47</v>
      </c>
      <c r="AQ43" s="28">
        <f t="shared" si="32"/>
        <v>85</v>
      </c>
      <c r="AR43" s="24">
        <f t="shared" si="33"/>
        <v>94.44444444</v>
      </c>
      <c r="AS43" s="25">
        <v>4.0</v>
      </c>
      <c r="AT43" s="25">
        <v>4.0</v>
      </c>
      <c r="AU43" s="28">
        <f t="shared" ref="AU43:AV43" si="452">AO43+AS43</f>
        <v>42</v>
      </c>
      <c r="AV43" s="28">
        <f t="shared" si="452"/>
        <v>51</v>
      </c>
      <c r="AW43" s="28">
        <f t="shared" si="35"/>
        <v>93</v>
      </c>
      <c r="AX43" s="24">
        <f t="shared" si="36"/>
        <v>94.89795918</v>
      </c>
      <c r="AY43" s="25">
        <v>6.0</v>
      </c>
      <c r="AZ43" s="25">
        <v>5.0</v>
      </c>
      <c r="BA43" s="28">
        <f t="shared" ref="BA43:BB43" si="453">AU43+AY43</f>
        <v>48</v>
      </c>
      <c r="BB43" s="28">
        <f t="shared" si="453"/>
        <v>56</v>
      </c>
      <c r="BC43" s="28">
        <f t="shared" si="38"/>
        <v>104</v>
      </c>
      <c r="BD43" s="24">
        <f t="shared" si="39"/>
        <v>94.54545455</v>
      </c>
      <c r="BE43" s="25">
        <v>5.0</v>
      </c>
      <c r="BF43" s="25">
        <v>2.0</v>
      </c>
      <c r="BG43" s="28">
        <f t="shared" ref="BG43:BH43" si="454">BA43+BE43</f>
        <v>53</v>
      </c>
      <c r="BH43" s="28">
        <f t="shared" si="454"/>
        <v>58</v>
      </c>
      <c r="BI43" s="28">
        <f t="shared" si="41"/>
        <v>111</v>
      </c>
      <c r="BJ43" s="24">
        <f t="shared" si="42"/>
        <v>92.5</v>
      </c>
      <c r="BK43" s="26">
        <v>4.0</v>
      </c>
      <c r="BL43" s="26">
        <v>7.0</v>
      </c>
      <c r="BM43" s="33">
        <f t="shared" ref="BM43:BN43" si="455">BK43+BG43</f>
        <v>57</v>
      </c>
      <c r="BN43" s="33">
        <f t="shared" si="455"/>
        <v>65</v>
      </c>
      <c r="BO43" s="33">
        <f t="shared" si="44"/>
        <v>122</v>
      </c>
      <c r="BP43" s="27">
        <f t="shared" si="45"/>
        <v>93.12977099</v>
      </c>
      <c r="BQ43" s="25">
        <v>5.0</v>
      </c>
      <c r="BR43" s="25">
        <v>9.0</v>
      </c>
      <c r="BS43" s="28">
        <f t="shared" ref="BS43:BT43" si="456">BM43+BQ43</f>
        <v>62</v>
      </c>
      <c r="BT43" s="28">
        <f t="shared" si="456"/>
        <v>74</v>
      </c>
      <c r="BU43" s="28">
        <f t="shared" si="47"/>
        <v>136</v>
      </c>
      <c r="BV43" s="28">
        <f t="shared" si="48"/>
        <v>93.79310345</v>
      </c>
    </row>
    <row r="44" ht="15.75" customHeight="1">
      <c r="A44" s="29">
        <v>39.0</v>
      </c>
      <c r="B44" s="30" t="s">
        <v>49</v>
      </c>
      <c r="C44" s="19">
        <v>2.0</v>
      </c>
      <c r="D44" s="19">
        <v>3.0</v>
      </c>
      <c r="E44" s="19">
        <f t="shared" ref="E44:F44" si="457">C44</f>
        <v>2</v>
      </c>
      <c r="F44" s="19">
        <f t="shared" si="457"/>
        <v>3</v>
      </c>
      <c r="G44" s="19">
        <f t="shared" si="13"/>
        <v>5</v>
      </c>
      <c r="H44" s="20">
        <f t="shared" si="14"/>
        <v>71.42857143</v>
      </c>
      <c r="I44" s="19">
        <v>2.0</v>
      </c>
      <c r="J44" s="19">
        <v>7.0</v>
      </c>
      <c r="K44" s="19">
        <f t="shared" si="15"/>
        <v>4</v>
      </c>
      <c r="L44" s="19">
        <f t="shared" si="16"/>
        <v>10</v>
      </c>
      <c r="M44" s="19">
        <f t="shared" si="17"/>
        <v>14</v>
      </c>
      <c r="N44" s="20">
        <f t="shared" si="18"/>
        <v>73.68421053</v>
      </c>
      <c r="O44" s="21">
        <v>5.0</v>
      </c>
      <c r="P44" s="21">
        <v>7.0</v>
      </c>
      <c r="Q44" s="19">
        <f t="shared" ref="Q44:R44" si="458">K44+O44</f>
        <v>9</v>
      </c>
      <c r="R44" s="19">
        <f t="shared" si="458"/>
        <v>17</v>
      </c>
      <c r="S44" s="19">
        <f t="shared" si="20"/>
        <v>26</v>
      </c>
      <c r="T44" s="20">
        <f t="shared" si="21"/>
        <v>76.47058824</v>
      </c>
      <c r="U44" s="22">
        <v>6.0</v>
      </c>
      <c r="V44" s="22">
        <v>6.0</v>
      </c>
      <c r="W44" s="23">
        <f t="shared" ref="W44:X44" si="459">Q44+U44</f>
        <v>15</v>
      </c>
      <c r="X44" s="23">
        <f t="shared" si="459"/>
        <v>23</v>
      </c>
      <c r="Y44" s="23">
        <f t="shared" si="23"/>
        <v>38</v>
      </c>
      <c r="Z44" s="24">
        <f t="shared" si="261"/>
        <v>80.85106383</v>
      </c>
      <c r="AA44" s="22">
        <v>4.0</v>
      </c>
      <c r="AB44" s="22">
        <v>7.0</v>
      </c>
      <c r="AC44" s="23">
        <f t="shared" ref="AC44:AD44" si="460">W44+AA44</f>
        <v>19</v>
      </c>
      <c r="AD44" s="23">
        <f t="shared" si="460"/>
        <v>30</v>
      </c>
      <c r="AE44" s="23">
        <f t="shared" si="26"/>
        <v>49</v>
      </c>
      <c r="AF44" s="28">
        <f t="shared" si="27"/>
        <v>81.66666667</v>
      </c>
      <c r="AG44" s="31">
        <v>8.0</v>
      </c>
      <c r="AH44" s="38">
        <v>6.0</v>
      </c>
      <c r="AI44" s="32">
        <f t="shared" ref="AI44:AJ44" si="461">AC44+AG44</f>
        <v>27</v>
      </c>
      <c r="AJ44" s="23">
        <f t="shared" si="461"/>
        <v>36</v>
      </c>
      <c r="AK44" s="32">
        <f t="shared" si="29"/>
        <v>63</v>
      </c>
      <c r="AL44" s="24">
        <f t="shared" si="30"/>
        <v>82.89473684</v>
      </c>
      <c r="AM44" s="25">
        <v>7.0</v>
      </c>
      <c r="AN44" s="25">
        <v>6.0</v>
      </c>
      <c r="AO44" s="28">
        <f t="shared" ref="AO44:AP44" si="462">AM44+AI44</f>
        <v>34</v>
      </c>
      <c r="AP44" s="24">
        <f t="shared" si="462"/>
        <v>42</v>
      </c>
      <c r="AQ44" s="28">
        <f t="shared" si="32"/>
        <v>76</v>
      </c>
      <c r="AR44" s="24">
        <f t="shared" si="33"/>
        <v>84.44444444</v>
      </c>
      <c r="AS44" s="25">
        <v>4.0</v>
      </c>
      <c r="AT44" s="25">
        <v>3.0</v>
      </c>
      <c r="AU44" s="28">
        <f t="shared" ref="AU44:AV44" si="463">AO44+AS44</f>
        <v>38</v>
      </c>
      <c r="AV44" s="24">
        <f t="shared" si="463"/>
        <v>45</v>
      </c>
      <c r="AW44" s="28">
        <f t="shared" si="35"/>
        <v>83</v>
      </c>
      <c r="AX44" s="24">
        <f t="shared" si="36"/>
        <v>84.69387755</v>
      </c>
      <c r="AY44" s="25">
        <v>5.0</v>
      </c>
      <c r="AZ44" s="25">
        <v>6.0</v>
      </c>
      <c r="BA44" s="28">
        <f t="shared" ref="BA44:BB44" si="464">AU44+AY44</f>
        <v>43</v>
      </c>
      <c r="BB44" s="24">
        <f t="shared" si="464"/>
        <v>51</v>
      </c>
      <c r="BC44" s="28">
        <f t="shared" si="38"/>
        <v>94</v>
      </c>
      <c r="BD44" s="24">
        <f t="shared" si="39"/>
        <v>85.45454545</v>
      </c>
      <c r="BE44" s="25">
        <v>4.0</v>
      </c>
      <c r="BF44" s="25">
        <v>3.0</v>
      </c>
      <c r="BG44" s="28">
        <f t="shared" ref="BG44:BH44" si="465">BA44+BE44</f>
        <v>47</v>
      </c>
      <c r="BH44" s="24">
        <f t="shared" si="465"/>
        <v>54</v>
      </c>
      <c r="BI44" s="28">
        <f t="shared" si="41"/>
        <v>101</v>
      </c>
      <c r="BJ44" s="24">
        <f t="shared" si="42"/>
        <v>84.16666667</v>
      </c>
      <c r="BK44" s="26">
        <v>4.0</v>
      </c>
      <c r="BL44" s="26">
        <v>7.0</v>
      </c>
      <c r="BM44" s="33">
        <f t="shared" ref="BM44:BN44" si="466">BK44+BG44</f>
        <v>51</v>
      </c>
      <c r="BN44" s="27">
        <f t="shared" si="466"/>
        <v>61</v>
      </c>
      <c r="BO44" s="33">
        <f t="shared" si="44"/>
        <v>112</v>
      </c>
      <c r="BP44" s="27">
        <f t="shared" si="45"/>
        <v>85.49618321</v>
      </c>
      <c r="BQ44" s="25">
        <v>4.0</v>
      </c>
      <c r="BR44" s="25">
        <v>8.0</v>
      </c>
      <c r="BS44" s="28">
        <f t="shared" ref="BS44:BT44" si="467">BM44+BQ44</f>
        <v>55</v>
      </c>
      <c r="BT44" s="24">
        <f t="shared" si="467"/>
        <v>69</v>
      </c>
      <c r="BU44" s="28">
        <f t="shared" si="47"/>
        <v>124</v>
      </c>
      <c r="BV44" s="28">
        <f t="shared" si="48"/>
        <v>85.51724138</v>
      </c>
    </row>
    <row r="45" ht="15.75" customHeight="1">
      <c r="C45" s="39"/>
      <c r="D45" s="39"/>
      <c r="AZ45" s="40"/>
      <c r="BQ45" s="3"/>
    </row>
    <row r="46" ht="15.75" customHeight="1">
      <c r="BQ46" s="3"/>
    </row>
    <row r="47" ht="15.75" customHeight="1">
      <c r="BQ47" s="3"/>
    </row>
    <row r="48" ht="15.75" customHeight="1">
      <c r="BQ48" s="3"/>
    </row>
    <row r="49" ht="15.75" customHeight="1">
      <c r="BQ49" s="3"/>
    </row>
    <row r="50" ht="15.75" customHeight="1">
      <c r="BQ50" s="3"/>
    </row>
    <row r="51" ht="15.75" customHeight="1">
      <c r="BQ51" s="3"/>
    </row>
    <row r="52" ht="15.75" customHeight="1">
      <c r="BQ52" s="3"/>
    </row>
    <row r="53" ht="15.75" customHeight="1">
      <c r="BQ53" s="3"/>
    </row>
    <row r="54" ht="15.75" customHeight="1">
      <c r="BQ54" s="3"/>
    </row>
    <row r="55" ht="15.75" customHeight="1">
      <c r="BQ55" s="3"/>
    </row>
    <row r="56" ht="15.75" customHeight="1">
      <c r="BQ56" s="3"/>
    </row>
    <row r="57" ht="15.75" customHeight="1">
      <c r="BQ57" s="3"/>
    </row>
    <row r="58" ht="15.75" customHeight="1">
      <c r="BQ58" s="3"/>
    </row>
    <row r="59" ht="15.75" customHeight="1">
      <c r="BQ59" s="3"/>
    </row>
    <row r="60" ht="15.75" customHeight="1">
      <c r="BQ60" s="3"/>
    </row>
    <row r="61" ht="15.75" customHeight="1">
      <c r="BQ61" s="3"/>
    </row>
    <row r="62" ht="15.75" customHeight="1">
      <c r="BQ62" s="3"/>
    </row>
    <row r="63" ht="15.75" customHeight="1">
      <c r="BQ63" s="3"/>
    </row>
    <row r="64" ht="15.75" customHeight="1">
      <c r="BQ64" s="3"/>
    </row>
    <row r="65" ht="15.75" customHeight="1">
      <c r="BQ65" s="3"/>
    </row>
    <row r="66" ht="15.75" customHeight="1">
      <c r="BQ66" s="3"/>
    </row>
    <row r="67" ht="15.75" customHeight="1">
      <c r="BQ67" s="3"/>
    </row>
    <row r="68" ht="15.75" customHeight="1">
      <c r="BQ68" s="3"/>
    </row>
    <row r="69" ht="15.75" customHeight="1">
      <c r="BQ69" s="3"/>
    </row>
    <row r="70" ht="15.75" customHeight="1">
      <c r="BQ70" s="3"/>
    </row>
    <row r="71" ht="15.75" customHeight="1">
      <c r="BQ71" s="3"/>
    </row>
    <row r="72" ht="15.75" customHeight="1">
      <c r="BQ72" s="3"/>
    </row>
    <row r="73" ht="15.75" customHeight="1">
      <c r="BQ73" s="3"/>
    </row>
    <row r="74" ht="15.75" customHeight="1">
      <c r="BQ74" s="3"/>
    </row>
    <row r="75" ht="15.75" customHeight="1">
      <c r="BQ75" s="3"/>
    </row>
    <row r="76" ht="15.75" customHeight="1">
      <c r="BQ76" s="3"/>
    </row>
    <row r="77" ht="15.75" customHeight="1">
      <c r="BQ77" s="3"/>
    </row>
    <row r="78" ht="15.75" customHeight="1">
      <c r="BQ78" s="3"/>
    </row>
    <row r="79" ht="15.75" customHeight="1">
      <c r="BQ79" s="3"/>
    </row>
    <row r="80" ht="15.75" customHeight="1">
      <c r="BQ80" s="3"/>
    </row>
    <row r="81" ht="15.75" customHeight="1">
      <c r="BQ81" s="3"/>
    </row>
    <row r="82" ht="15.75" customHeight="1">
      <c r="BQ82" s="3"/>
    </row>
    <row r="83" ht="15.75" customHeight="1">
      <c r="BQ83" s="3"/>
    </row>
    <row r="84" ht="15.75" customHeight="1">
      <c r="BQ84" s="3"/>
    </row>
    <row r="85" ht="15.75" customHeight="1">
      <c r="BQ85" s="3"/>
    </row>
    <row r="86" ht="15.75" customHeight="1">
      <c r="BQ86" s="3"/>
    </row>
    <row r="87" ht="15.75" customHeight="1">
      <c r="BQ87" s="3"/>
    </row>
    <row r="88" ht="15.75" customHeight="1">
      <c r="BQ88" s="3"/>
    </row>
    <row r="89" ht="15.75" customHeight="1">
      <c r="BQ89" s="3"/>
    </row>
    <row r="90" ht="15.75" customHeight="1">
      <c r="BQ90" s="3"/>
    </row>
    <row r="91" ht="15.75" customHeight="1">
      <c r="BQ91" s="3"/>
    </row>
    <row r="92" ht="15.75" customHeight="1">
      <c r="BQ92" s="3"/>
    </row>
    <row r="93" ht="15.75" customHeight="1">
      <c r="BQ93" s="3"/>
    </row>
    <row r="94" ht="15.75" customHeight="1">
      <c r="BQ94" s="3"/>
    </row>
    <row r="95" ht="15.75" customHeight="1">
      <c r="BQ95" s="3"/>
    </row>
    <row r="96" ht="15.75" customHeight="1">
      <c r="BQ96" s="3"/>
    </row>
    <row r="97" ht="15.75" customHeight="1">
      <c r="BQ97" s="3"/>
    </row>
    <row r="98" ht="15.75" customHeight="1">
      <c r="BQ98" s="3"/>
    </row>
    <row r="99" ht="15.75" customHeight="1">
      <c r="BQ99" s="3"/>
    </row>
    <row r="100" ht="15.75" customHeight="1">
      <c r="BQ100" s="3"/>
    </row>
    <row r="101" ht="15.75" customHeight="1">
      <c r="BQ101" s="3"/>
    </row>
    <row r="102" ht="15.75" customHeight="1">
      <c r="BQ102" s="3"/>
    </row>
    <row r="103" ht="15.75" customHeight="1">
      <c r="BQ103" s="3"/>
    </row>
    <row r="104" ht="15.75" customHeight="1">
      <c r="BQ104" s="3"/>
    </row>
    <row r="105" ht="15.75" customHeight="1">
      <c r="BQ105" s="3"/>
    </row>
    <row r="106" ht="15.75" customHeight="1">
      <c r="BQ106" s="3"/>
    </row>
    <row r="107" ht="15.75" customHeight="1">
      <c r="BQ107" s="3"/>
    </row>
    <row r="108" ht="15.75" customHeight="1">
      <c r="BQ108" s="3"/>
    </row>
    <row r="109" ht="15.75" customHeight="1">
      <c r="BQ109" s="3"/>
    </row>
    <row r="110" ht="15.75" customHeight="1">
      <c r="BQ110" s="3"/>
    </row>
    <row r="111" ht="15.75" customHeight="1">
      <c r="BQ111" s="3"/>
    </row>
    <row r="112" ht="15.75" customHeight="1">
      <c r="BQ112" s="3"/>
    </row>
    <row r="113" ht="15.75" customHeight="1">
      <c r="BQ113" s="3"/>
    </row>
    <row r="114" ht="15.75" customHeight="1">
      <c r="BQ114" s="3"/>
    </row>
    <row r="115" ht="15.75" customHeight="1">
      <c r="BQ115" s="3"/>
    </row>
    <row r="116" ht="15.75" customHeight="1">
      <c r="BQ116" s="3"/>
    </row>
    <row r="117" ht="15.75" customHeight="1">
      <c r="BQ117" s="3"/>
    </row>
    <row r="118" ht="15.75" customHeight="1">
      <c r="BQ118" s="3"/>
    </row>
    <row r="119" ht="15.75" customHeight="1">
      <c r="BQ119" s="3"/>
    </row>
    <row r="120" ht="15.75" customHeight="1">
      <c r="BQ120" s="3"/>
    </row>
    <row r="121" ht="15.75" customHeight="1">
      <c r="BQ121" s="3"/>
    </row>
    <row r="122" ht="15.75" customHeight="1">
      <c r="BQ122" s="3"/>
    </row>
    <row r="123" ht="15.75" customHeight="1">
      <c r="BQ123" s="3"/>
    </row>
    <row r="124" ht="15.75" customHeight="1">
      <c r="BQ124" s="3"/>
    </row>
    <row r="125" ht="15.75" customHeight="1">
      <c r="BQ125" s="3"/>
    </row>
    <row r="126" ht="15.75" customHeight="1">
      <c r="BQ126" s="3"/>
    </row>
    <row r="127" ht="15.75" customHeight="1">
      <c r="BQ127" s="3"/>
    </row>
    <row r="128" ht="15.75" customHeight="1">
      <c r="BQ128" s="3"/>
    </row>
    <row r="129" ht="15.75" customHeight="1">
      <c r="BQ129" s="3"/>
    </row>
    <row r="130" ht="15.75" customHeight="1">
      <c r="BQ130" s="3"/>
    </row>
    <row r="131" ht="15.75" customHeight="1">
      <c r="BQ131" s="3"/>
    </row>
    <row r="132" ht="15.75" customHeight="1">
      <c r="BQ132" s="3"/>
    </row>
    <row r="133" ht="15.75" customHeight="1">
      <c r="BQ133" s="3"/>
    </row>
    <row r="134" ht="15.75" customHeight="1">
      <c r="BQ134" s="3"/>
    </row>
    <row r="135" ht="15.75" customHeight="1">
      <c r="BQ135" s="3"/>
    </row>
    <row r="136" ht="15.75" customHeight="1">
      <c r="BQ136" s="3"/>
    </row>
    <row r="137" ht="15.75" customHeight="1">
      <c r="BQ137" s="3"/>
    </row>
    <row r="138" ht="15.75" customHeight="1">
      <c r="BQ138" s="3"/>
    </row>
    <row r="139" ht="15.75" customHeight="1">
      <c r="BQ139" s="3"/>
    </row>
    <row r="140" ht="15.75" customHeight="1">
      <c r="BQ140" s="3"/>
    </row>
    <row r="141" ht="15.75" customHeight="1">
      <c r="BQ141" s="3"/>
    </row>
    <row r="142" ht="15.75" customHeight="1">
      <c r="BQ142" s="3"/>
    </row>
    <row r="143" ht="15.75" customHeight="1">
      <c r="BQ143" s="3"/>
    </row>
    <row r="144" ht="15.75" customHeight="1">
      <c r="BQ144" s="3"/>
    </row>
    <row r="145" ht="15.75" customHeight="1">
      <c r="BQ145" s="3"/>
    </row>
    <row r="146" ht="15.75" customHeight="1">
      <c r="BQ146" s="3"/>
    </row>
    <row r="147" ht="15.75" customHeight="1">
      <c r="BQ147" s="3"/>
    </row>
    <row r="148" ht="15.75" customHeight="1">
      <c r="BQ148" s="3"/>
    </row>
    <row r="149" ht="15.75" customHeight="1">
      <c r="BQ149" s="3"/>
    </row>
    <row r="150" ht="15.75" customHeight="1">
      <c r="BQ150" s="3"/>
    </row>
    <row r="151" ht="15.75" customHeight="1">
      <c r="BQ151" s="3"/>
    </row>
    <row r="152" ht="15.75" customHeight="1">
      <c r="BQ152" s="3"/>
    </row>
    <row r="153" ht="15.75" customHeight="1">
      <c r="BQ153" s="3"/>
    </row>
    <row r="154" ht="15.75" customHeight="1">
      <c r="BQ154" s="3"/>
    </row>
    <row r="155" ht="15.75" customHeight="1">
      <c r="BQ155" s="3"/>
    </row>
    <row r="156" ht="15.75" customHeight="1">
      <c r="BQ156" s="3"/>
    </row>
    <row r="157" ht="15.75" customHeight="1">
      <c r="BQ157" s="3"/>
    </row>
    <row r="158" ht="15.75" customHeight="1">
      <c r="BQ158" s="3"/>
    </row>
    <row r="159" ht="15.75" customHeight="1">
      <c r="BQ159" s="3"/>
    </row>
    <row r="160" ht="15.75" customHeight="1">
      <c r="BQ160" s="3"/>
    </row>
    <row r="161" ht="15.75" customHeight="1">
      <c r="BQ161" s="3"/>
    </row>
    <row r="162" ht="15.75" customHeight="1">
      <c r="BQ162" s="3"/>
    </row>
    <row r="163" ht="15.75" customHeight="1">
      <c r="BQ163" s="3"/>
    </row>
    <row r="164" ht="15.75" customHeight="1">
      <c r="BQ164" s="3"/>
    </row>
    <row r="165" ht="15.75" customHeight="1">
      <c r="BQ165" s="3"/>
    </row>
    <row r="166" ht="15.75" customHeight="1">
      <c r="BQ166" s="3"/>
    </row>
    <row r="167" ht="15.75" customHeight="1">
      <c r="BQ167" s="3"/>
    </row>
    <row r="168" ht="15.75" customHeight="1">
      <c r="BQ168" s="3"/>
    </row>
    <row r="169" ht="15.75" customHeight="1">
      <c r="BQ169" s="3"/>
    </row>
    <row r="170" ht="15.75" customHeight="1">
      <c r="BQ170" s="3"/>
    </row>
    <row r="171" ht="15.75" customHeight="1">
      <c r="BQ171" s="3"/>
    </row>
    <row r="172" ht="15.75" customHeight="1">
      <c r="BQ172" s="3"/>
    </row>
    <row r="173" ht="15.75" customHeight="1">
      <c r="BQ173" s="3"/>
    </row>
    <row r="174" ht="15.75" customHeight="1">
      <c r="BQ174" s="3"/>
    </row>
    <row r="175" ht="15.75" customHeight="1">
      <c r="BQ175" s="3"/>
    </row>
    <row r="176" ht="15.75" customHeight="1">
      <c r="BQ176" s="3"/>
    </row>
    <row r="177" ht="15.75" customHeight="1">
      <c r="BQ177" s="3"/>
    </row>
    <row r="178" ht="15.75" customHeight="1">
      <c r="BQ178" s="3"/>
    </row>
    <row r="179" ht="15.75" customHeight="1">
      <c r="BQ179" s="3"/>
    </row>
    <row r="180" ht="15.75" customHeight="1">
      <c r="BQ180" s="3"/>
    </row>
    <row r="181" ht="15.75" customHeight="1">
      <c r="BQ181" s="3"/>
    </row>
    <row r="182" ht="15.75" customHeight="1">
      <c r="BQ182" s="3"/>
    </row>
    <row r="183" ht="15.75" customHeight="1">
      <c r="BQ183" s="3"/>
    </row>
    <row r="184" ht="15.75" customHeight="1">
      <c r="BQ184" s="3"/>
    </row>
    <row r="185" ht="15.75" customHeight="1">
      <c r="BQ185" s="3"/>
    </row>
    <row r="186" ht="15.75" customHeight="1">
      <c r="BQ186" s="3"/>
    </row>
    <row r="187" ht="15.75" customHeight="1">
      <c r="BQ187" s="3"/>
    </row>
    <row r="188" ht="15.75" customHeight="1">
      <c r="BQ188" s="3"/>
    </row>
    <row r="189" ht="15.75" customHeight="1">
      <c r="BQ189" s="3"/>
    </row>
    <row r="190" ht="15.75" customHeight="1">
      <c r="BQ190" s="3"/>
    </row>
    <row r="191" ht="15.75" customHeight="1">
      <c r="BQ191" s="3"/>
    </row>
    <row r="192" ht="15.75" customHeight="1">
      <c r="BQ192" s="3"/>
    </row>
    <row r="193" ht="15.75" customHeight="1">
      <c r="BQ193" s="3"/>
    </row>
    <row r="194" ht="15.75" customHeight="1">
      <c r="BQ194" s="3"/>
    </row>
    <row r="195" ht="15.75" customHeight="1">
      <c r="BQ195" s="3"/>
    </row>
    <row r="196" ht="15.75" customHeight="1">
      <c r="BQ196" s="3"/>
    </row>
    <row r="197" ht="15.75" customHeight="1">
      <c r="BQ197" s="3"/>
    </row>
    <row r="198" ht="15.75" customHeight="1">
      <c r="BQ198" s="3"/>
    </row>
    <row r="199" ht="15.75" customHeight="1">
      <c r="BQ199" s="3"/>
    </row>
    <row r="200" ht="15.75" customHeight="1">
      <c r="BQ200" s="3"/>
    </row>
    <row r="201" ht="15.75" customHeight="1">
      <c r="BQ201" s="3"/>
    </row>
    <row r="202" ht="15.75" customHeight="1">
      <c r="BQ202" s="3"/>
    </row>
    <row r="203" ht="15.75" customHeight="1">
      <c r="BQ203" s="3"/>
    </row>
    <row r="204" ht="15.75" customHeight="1">
      <c r="BQ204" s="3"/>
    </row>
    <row r="205" ht="15.75" customHeight="1">
      <c r="BQ205" s="3"/>
    </row>
    <row r="206" ht="15.75" customHeight="1">
      <c r="BQ206" s="3"/>
    </row>
    <row r="207" ht="15.75" customHeight="1">
      <c r="BQ207" s="3"/>
    </row>
    <row r="208" ht="15.75" customHeight="1">
      <c r="BQ208" s="3"/>
    </row>
    <row r="209" ht="15.75" customHeight="1">
      <c r="BQ209" s="3"/>
    </row>
    <row r="210" ht="15.75" customHeight="1">
      <c r="BQ210" s="3"/>
    </row>
    <row r="211" ht="15.75" customHeight="1">
      <c r="BQ211" s="3"/>
    </row>
    <row r="212" ht="15.75" customHeight="1">
      <c r="BQ212" s="3"/>
    </row>
    <row r="213" ht="15.75" customHeight="1">
      <c r="BQ213" s="3"/>
    </row>
    <row r="214" ht="15.75" customHeight="1">
      <c r="BQ214" s="3"/>
    </row>
    <row r="215" ht="15.75" customHeight="1">
      <c r="BQ215" s="3"/>
    </row>
    <row r="216" ht="15.75" customHeight="1">
      <c r="BQ216" s="3"/>
    </row>
    <row r="217" ht="15.75" customHeight="1">
      <c r="BQ217" s="3"/>
    </row>
    <row r="218" ht="15.75" customHeight="1">
      <c r="BQ218" s="3"/>
    </row>
    <row r="219" ht="15.75" customHeight="1">
      <c r="BQ219" s="3"/>
    </row>
    <row r="220" ht="15.75" customHeight="1">
      <c r="BQ220" s="3"/>
    </row>
    <row r="221" ht="15.75" customHeight="1">
      <c r="BQ221" s="3"/>
    </row>
    <row r="222" ht="15.75" customHeight="1">
      <c r="BQ222" s="3"/>
    </row>
    <row r="223" ht="15.75" customHeight="1">
      <c r="BQ223" s="3"/>
    </row>
    <row r="224" ht="15.75" customHeight="1">
      <c r="BQ224" s="3"/>
    </row>
    <row r="225" ht="15.75" customHeight="1">
      <c r="BQ225" s="3"/>
    </row>
    <row r="226" ht="15.75" customHeight="1">
      <c r="BQ226" s="3"/>
    </row>
    <row r="227" ht="15.75" customHeight="1">
      <c r="BQ227" s="3"/>
    </row>
    <row r="228" ht="15.75" customHeight="1">
      <c r="BQ228" s="3"/>
    </row>
    <row r="229" ht="15.75" customHeight="1">
      <c r="BQ229" s="3"/>
    </row>
    <row r="230" ht="15.75" customHeight="1">
      <c r="BQ230" s="3"/>
    </row>
    <row r="231" ht="15.75" customHeight="1">
      <c r="BQ231" s="3"/>
    </row>
    <row r="232" ht="15.75" customHeight="1">
      <c r="BQ232" s="3"/>
    </row>
    <row r="233" ht="15.75" customHeight="1">
      <c r="BQ233" s="3"/>
    </row>
    <row r="234" ht="15.75" customHeight="1">
      <c r="BQ234" s="3"/>
    </row>
    <row r="235" ht="15.75" customHeight="1">
      <c r="BQ235" s="3"/>
    </row>
    <row r="236" ht="15.75" customHeight="1">
      <c r="BQ236" s="3"/>
    </row>
    <row r="237" ht="15.75" customHeight="1">
      <c r="BQ237" s="3"/>
    </row>
    <row r="238" ht="15.75" customHeight="1">
      <c r="BQ238" s="3"/>
    </row>
    <row r="239" ht="15.75" customHeight="1">
      <c r="BQ239" s="3"/>
    </row>
    <row r="240" ht="15.75" customHeight="1">
      <c r="BQ240" s="3"/>
    </row>
    <row r="241" ht="15.75" customHeight="1">
      <c r="BQ241" s="3"/>
    </row>
    <row r="242" ht="15.75" customHeight="1">
      <c r="BQ242" s="3"/>
    </row>
    <row r="243" ht="15.75" customHeight="1">
      <c r="BQ243" s="3"/>
    </row>
    <row r="244" ht="15.75" customHeight="1">
      <c r="BQ244" s="3"/>
    </row>
    <row r="245" ht="15.75" customHeight="1">
      <c r="BQ245" s="3"/>
    </row>
    <row r="246" ht="15.75" customHeight="1">
      <c r="BQ246" s="3"/>
    </row>
    <row r="247" ht="15.75" customHeight="1">
      <c r="BQ247" s="3"/>
    </row>
    <row r="248" ht="15.75" customHeight="1">
      <c r="BQ248" s="3"/>
    </row>
    <row r="249" ht="15.75" customHeight="1">
      <c r="BQ249" s="3"/>
    </row>
    <row r="250" ht="15.75" customHeight="1">
      <c r="BQ250" s="3"/>
    </row>
    <row r="251" ht="15.75" customHeight="1">
      <c r="BQ251" s="3"/>
    </row>
    <row r="252" ht="15.75" customHeight="1">
      <c r="BQ252" s="3"/>
    </row>
    <row r="253" ht="15.75" customHeight="1">
      <c r="BQ253" s="3"/>
    </row>
    <row r="254" ht="15.75" customHeight="1">
      <c r="BQ254" s="3"/>
    </row>
    <row r="255" ht="15.75" customHeight="1">
      <c r="BQ255" s="3"/>
    </row>
    <row r="256" ht="15.75" customHeight="1">
      <c r="BQ256" s="3"/>
    </row>
    <row r="257" ht="15.75" customHeight="1">
      <c r="BQ257" s="3"/>
    </row>
    <row r="258" ht="15.75" customHeight="1">
      <c r="BQ258" s="3"/>
    </row>
    <row r="259" ht="15.75" customHeight="1">
      <c r="BQ259" s="3"/>
    </row>
    <row r="260" ht="15.75" customHeight="1">
      <c r="BQ260" s="3"/>
    </row>
    <row r="261" ht="15.75" customHeight="1">
      <c r="BQ261" s="3"/>
    </row>
    <row r="262" ht="15.75" customHeight="1">
      <c r="BQ262" s="3"/>
    </row>
    <row r="263" ht="15.75" customHeight="1">
      <c r="BQ263" s="3"/>
    </row>
    <row r="264" ht="15.75" customHeight="1">
      <c r="BQ264" s="3"/>
    </row>
    <row r="265" ht="15.75" customHeight="1">
      <c r="BQ265" s="3"/>
    </row>
    <row r="266" ht="15.75" customHeight="1">
      <c r="BQ266" s="3"/>
    </row>
    <row r="267" ht="15.75" customHeight="1">
      <c r="BQ267" s="3"/>
    </row>
    <row r="268" ht="15.75" customHeight="1">
      <c r="BQ268" s="3"/>
    </row>
    <row r="269" ht="15.75" customHeight="1">
      <c r="BQ269" s="3"/>
    </row>
    <row r="270" ht="15.75" customHeight="1">
      <c r="BQ270" s="3"/>
    </row>
    <row r="271" ht="15.75" customHeight="1">
      <c r="BQ271" s="3"/>
    </row>
    <row r="272" ht="15.75" customHeight="1">
      <c r="BQ272" s="3"/>
    </row>
    <row r="273" ht="15.75" customHeight="1">
      <c r="BQ273" s="3"/>
    </row>
    <row r="274" ht="15.75" customHeight="1">
      <c r="BQ274" s="3"/>
    </row>
    <row r="275" ht="15.75" customHeight="1">
      <c r="BQ275" s="3"/>
    </row>
    <row r="276" ht="15.75" customHeight="1">
      <c r="BQ276" s="3"/>
    </row>
    <row r="277" ht="15.75" customHeight="1">
      <c r="BQ277" s="3"/>
    </row>
    <row r="278" ht="15.75" customHeight="1">
      <c r="BQ278" s="3"/>
    </row>
    <row r="279" ht="15.75" customHeight="1">
      <c r="BQ279" s="3"/>
    </row>
    <row r="280" ht="15.75" customHeight="1">
      <c r="BQ280" s="3"/>
    </row>
    <row r="281" ht="15.75" customHeight="1">
      <c r="BQ281" s="3"/>
    </row>
    <row r="282" ht="15.75" customHeight="1">
      <c r="BQ282" s="3"/>
    </row>
    <row r="283" ht="15.75" customHeight="1">
      <c r="BQ283" s="3"/>
    </row>
    <row r="284" ht="15.75" customHeight="1">
      <c r="BQ284" s="3"/>
    </row>
    <row r="285" ht="15.75" customHeight="1">
      <c r="BQ285" s="3"/>
    </row>
    <row r="286" ht="15.75" customHeight="1">
      <c r="BQ286" s="3"/>
    </row>
    <row r="287" ht="15.75" customHeight="1">
      <c r="BQ287" s="3"/>
    </row>
    <row r="288" ht="15.75" customHeight="1">
      <c r="BQ288" s="3"/>
    </row>
    <row r="289" ht="15.75" customHeight="1">
      <c r="BQ289" s="3"/>
    </row>
    <row r="290" ht="15.75" customHeight="1">
      <c r="BQ290" s="3"/>
    </row>
    <row r="291" ht="15.75" customHeight="1">
      <c r="BQ291" s="3"/>
    </row>
    <row r="292" ht="15.75" customHeight="1">
      <c r="BQ292" s="3"/>
    </row>
    <row r="293" ht="15.75" customHeight="1">
      <c r="BQ293" s="3"/>
    </row>
    <row r="294" ht="15.75" customHeight="1">
      <c r="BQ294" s="3"/>
    </row>
    <row r="295" ht="15.75" customHeight="1">
      <c r="BQ295" s="3"/>
    </row>
    <row r="296" ht="15.75" customHeight="1">
      <c r="BQ296" s="3"/>
    </row>
    <row r="297" ht="15.75" customHeight="1">
      <c r="BQ297" s="3"/>
    </row>
    <row r="298" ht="15.75" customHeight="1">
      <c r="BQ298" s="3"/>
    </row>
    <row r="299" ht="15.75" customHeight="1">
      <c r="BQ299" s="3"/>
    </row>
    <row r="300" ht="15.75" customHeight="1">
      <c r="BQ300" s="3"/>
    </row>
    <row r="301" ht="15.75" customHeight="1">
      <c r="BQ301" s="3"/>
    </row>
    <row r="302" ht="15.75" customHeight="1">
      <c r="BQ302" s="3"/>
    </row>
    <row r="303" ht="15.75" customHeight="1">
      <c r="BQ303" s="3"/>
    </row>
    <row r="304" ht="15.75" customHeight="1">
      <c r="BQ304" s="3"/>
    </row>
    <row r="305" ht="15.75" customHeight="1">
      <c r="BQ305" s="3"/>
    </row>
    <row r="306" ht="15.75" customHeight="1">
      <c r="BQ306" s="3"/>
    </row>
    <row r="307" ht="15.75" customHeight="1">
      <c r="BQ307" s="3"/>
    </row>
    <row r="308" ht="15.75" customHeight="1">
      <c r="BQ308" s="3"/>
    </row>
    <row r="309" ht="15.75" customHeight="1">
      <c r="BQ309" s="3"/>
    </row>
    <row r="310" ht="15.75" customHeight="1">
      <c r="BQ310" s="3"/>
    </row>
    <row r="311" ht="15.75" customHeight="1">
      <c r="BQ311" s="3"/>
    </row>
    <row r="312" ht="15.75" customHeight="1">
      <c r="BQ312" s="3"/>
    </row>
    <row r="313" ht="15.75" customHeight="1">
      <c r="BQ313" s="3"/>
    </row>
    <row r="314" ht="15.75" customHeight="1">
      <c r="BQ314" s="3"/>
    </row>
    <row r="315" ht="15.75" customHeight="1">
      <c r="BQ315" s="3"/>
    </row>
    <row r="316" ht="15.75" customHeight="1">
      <c r="BQ316" s="3"/>
    </row>
    <row r="317" ht="15.75" customHeight="1">
      <c r="BQ317" s="3"/>
    </row>
    <row r="318" ht="15.75" customHeight="1">
      <c r="BQ318" s="3"/>
    </row>
    <row r="319" ht="15.75" customHeight="1">
      <c r="BQ319" s="3"/>
    </row>
    <row r="320" ht="15.75" customHeight="1">
      <c r="BQ320" s="3"/>
    </row>
    <row r="321" ht="15.75" customHeight="1">
      <c r="BQ321" s="3"/>
    </row>
    <row r="322" ht="15.75" customHeight="1">
      <c r="BQ322" s="3"/>
    </row>
    <row r="323" ht="15.75" customHeight="1">
      <c r="BQ323" s="3"/>
    </row>
    <row r="324" ht="15.75" customHeight="1">
      <c r="BQ324" s="3"/>
    </row>
    <row r="325" ht="15.75" customHeight="1">
      <c r="BQ325" s="3"/>
    </row>
    <row r="326" ht="15.75" customHeight="1">
      <c r="BQ326" s="3"/>
    </row>
    <row r="327" ht="15.75" customHeight="1">
      <c r="BQ327" s="3"/>
    </row>
    <row r="328" ht="15.75" customHeight="1">
      <c r="BQ328" s="3"/>
    </row>
    <row r="329" ht="15.75" customHeight="1">
      <c r="BQ329" s="3"/>
    </row>
    <row r="330" ht="15.75" customHeight="1">
      <c r="BQ330" s="3"/>
    </row>
    <row r="331" ht="15.75" customHeight="1">
      <c r="BQ331" s="3"/>
    </row>
    <row r="332" ht="15.75" customHeight="1">
      <c r="BQ332" s="3"/>
    </row>
    <row r="333" ht="15.75" customHeight="1">
      <c r="BQ333" s="3"/>
    </row>
    <row r="334" ht="15.75" customHeight="1">
      <c r="BQ334" s="3"/>
    </row>
    <row r="335" ht="15.75" customHeight="1">
      <c r="BQ335" s="3"/>
    </row>
    <row r="336" ht="15.75" customHeight="1">
      <c r="BQ336" s="3"/>
    </row>
    <row r="337" ht="15.75" customHeight="1">
      <c r="BQ337" s="3"/>
    </row>
    <row r="338" ht="15.75" customHeight="1">
      <c r="BQ338" s="3"/>
    </row>
    <row r="339" ht="15.75" customHeight="1">
      <c r="BQ339" s="3"/>
    </row>
    <row r="340" ht="15.75" customHeight="1">
      <c r="BQ340" s="3"/>
    </row>
    <row r="341" ht="15.75" customHeight="1">
      <c r="BQ341" s="3"/>
    </row>
    <row r="342" ht="15.75" customHeight="1">
      <c r="BQ342" s="3"/>
    </row>
    <row r="343" ht="15.75" customHeight="1">
      <c r="BQ343" s="3"/>
    </row>
    <row r="344" ht="15.75" customHeight="1">
      <c r="BQ344" s="3"/>
    </row>
    <row r="345" ht="15.75" customHeight="1">
      <c r="BQ345" s="3"/>
    </row>
    <row r="346" ht="15.75" customHeight="1">
      <c r="BQ346" s="3"/>
    </row>
    <row r="347" ht="15.75" customHeight="1">
      <c r="BQ347" s="3"/>
    </row>
    <row r="348" ht="15.75" customHeight="1">
      <c r="BQ348" s="3"/>
    </row>
    <row r="349" ht="15.75" customHeight="1">
      <c r="BQ349" s="3"/>
    </row>
    <row r="350" ht="15.75" customHeight="1">
      <c r="BQ350" s="3"/>
    </row>
    <row r="351" ht="15.75" customHeight="1">
      <c r="BQ351" s="3"/>
    </row>
    <row r="352" ht="15.75" customHeight="1">
      <c r="BQ352" s="3"/>
    </row>
    <row r="353" ht="15.75" customHeight="1">
      <c r="BQ353" s="3"/>
    </row>
    <row r="354" ht="15.75" customHeight="1">
      <c r="BQ354" s="3"/>
    </row>
    <row r="355" ht="15.75" customHeight="1">
      <c r="BQ355" s="3"/>
    </row>
    <row r="356" ht="15.75" customHeight="1">
      <c r="BQ356" s="3"/>
    </row>
    <row r="357" ht="15.75" customHeight="1">
      <c r="BQ357" s="3"/>
    </row>
    <row r="358" ht="15.75" customHeight="1">
      <c r="BQ358" s="3"/>
    </row>
    <row r="359" ht="15.75" customHeight="1">
      <c r="BQ359" s="3"/>
    </row>
    <row r="360" ht="15.75" customHeight="1">
      <c r="BQ360" s="3"/>
    </row>
    <row r="361" ht="15.75" customHeight="1">
      <c r="BQ361" s="3"/>
    </row>
    <row r="362" ht="15.75" customHeight="1">
      <c r="BQ362" s="3"/>
    </row>
    <row r="363" ht="15.75" customHeight="1">
      <c r="BQ363" s="3"/>
    </row>
    <row r="364" ht="15.75" customHeight="1">
      <c r="BQ364" s="3"/>
    </row>
    <row r="365" ht="15.75" customHeight="1">
      <c r="BQ365" s="3"/>
    </row>
    <row r="366" ht="15.75" customHeight="1">
      <c r="BQ366" s="3"/>
    </row>
    <row r="367" ht="15.75" customHeight="1">
      <c r="BQ367" s="3"/>
    </row>
    <row r="368" ht="15.75" customHeight="1">
      <c r="BQ368" s="3"/>
    </row>
    <row r="369" ht="15.75" customHeight="1">
      <c r="BQ369" s="3"/>
    </row>
    <row r="370" ht="15.75" customHeight="1">
      <c r="BQ370" s="3"/>
    </row>
    <row r="371" ht="15.75" customHeight="1">
      <c r="BQ371" s="3"/>
    </row>
    <row r="372" ht="15.75" customHeight="1">
      <c r="BQ372" s="3"/>
    </row>
    <row r="373" ht="15.75" customHeight="1">
      <c r="BQ373" s="3"/>
    </row>
    <row r="374" ht="15.75" customHeight="1">
      <c r="BQ374" s="3"/>
    </row>
    <row r="375" ht="15.75" customHeight="1">
      <c r="BQ375" s="3"/>
    </row>
    <row r="376" ht="15.75" customHeight="1">
      <c r="BQ376" s="3"/>
    </row>
    <row r="377" ht="15.75" customHeight="1">
      <c r="BQ377" s="3"/>
    </row>
    <row r="378" ht="15.75" customHeight="1">
      <c r="BQ378" s="3"/>
    </row>
    <row r="379" ht="15.75" customHeight="1">
      <c r="BQ379" s="3"/>
    </row>
    <row r="380" ht="15.75" customHeight="1">
      <c r="BQ380" s="3"/>
    </row>
    <row r="381" ht="15.75" customHeight="1">
      <c r="BQ381" s="3"/>
    </row>
    <row r="382" ht="15.75" customHeight="1">
      <c r="BQ382" s="3"/>
    </row>
    <row r="383" ht="15.75" customHeight="1">
      <c r="BQ383" s="3"/>
    </row>
    <row r="384" ht="15.75" customHeight="1">
      <c r="BQ384" s="3"/>
    </row>
    <row r="385" ht="15.75" customHeight="1">
      <c r="BQ385" s="3"/>
    </row>
    <row r="386" ht="15.75" customHeight="1">
      <c r="BQ386" s="3"/>
    </row>
    <row r="387" ht="15.75" customHeight="1">
      <c r="BQ387" s="3"/>
    </row>
    <row r="388" ht="15.75" customHeight="1">
      <c r="BQ388" s="3"/>
    </row>
    <row r="389" ht="15.75" customHeight="1">
      <c r="BQ389" s="3"/>
    </row>
    <row r="390" ht="15.75" customHeight="1">
      <c r="BQ390" s="3"/>
    </row>
    <row r="391" ht="15.75" customHeight="1">
      <c r="BQ391" s="3"/>
    </row>
    <row r="392" ht="15.75" customHeight="1">
      <c r="BQ392" s="3"/>
    </row>
    <row r="393" ht="15.75" customHeight="1">
      <c r="BQ393" s="3"/>
    </row>
    <row r="394" ht="15.75" customHeight="1">
      <c r="BQ394" s="3"/>
    </row>
    <row r="395" ht="15.75" customHeight="1">
      <c r="BQ395" s="3"/>
    </row>
    <row r="396" ht="15.75" customHeight="1">
      <c r="BQ396" s="3"/>
    </row>
    <row r="397" ht="15.75" customHeight="1">
      <c r="BQ397" s="3"/>
    </row>
    <row r="398" ht="15.75" customHeight="1">
      <c r="BQ398" s="3"/>
    </row>
    <row r="399" ht="15.75" customHeight="1">
      <c r="BQ399" s="3"/>
    </row>
    <row r="400" ht="15.75" customHeight="1">
      <c r="BQ400" s="3"/>
    </row>
    <row r="401" ht="15.75" customHeight="1">
      <c r="BQ401" s="3"/>
    </row>
    <row r="402" ht="15.75" customHeight="1">
      <c r="BQ402" s="3"/>
    </row>
    <row r="403" ht="15.75" customHeight="1">
      <c r="BQ403" s="3"/>
    </row>
    <row r="404" ht="15.75" customHeight="1">
      <c r="BQ404" s="3"/>
    </row>
    <row r="405" ht="15.75" customHeight="1">
      <c r="BQ405" s="3"/>
    </row>
    <row r="406" ht="15.75" customHeight="1">
      <c r="BQ406" s="3"/>
    </row>
    <row r="407" ht="15.75" customHeight="1">
      <c r="BQ407" s="3"/>
    </row>
    <row r="408" ht="15.75" customHeight="1">
      <c r="BQ408" s="3"/>
    </row>
    <row r="409" ht="15.75" customHeight="1">
      <c r="BQ409" s="3"/>
    </row>
    <row r="410" ht="15.75" customHeight="1">
      <c r="BQ410" s="3"/>
    </row>
    <row r="411" ht="15.75" customHeight="1">
      <c r="BQ411" s="3"/>
    </row>
    <row r="412" ht="15.75" customHeight="1">
      <c r="BQ412" s="3"/>
    </row>
    <row r="413" ht="15.75" customHeight="1">
      <c r="BQ413" s="3"/>
    </row>
    <row r="414" ht="15.75" customHeight="1">
      <c r="BQ414" s="3"/>
    </row>
    <row r="415" ht="15.75" customHeight="1">
      <c r="BQ415" s="3"/>
    </row>
    <row r="416" ht="15.75" customHeight="1">
      <c r="BQ416" s="3"/>
    </row>
    <row r="417" ht="15.75" customHeight="1">
      <c r="BQ417" s="3"/>
    </row>
    <row r="418" ht="15.75" customHeight="1">
      <c r="BQ418" s="3"/>
    </row>
    <row r="419" ht="15.75" customHeight="1">
      <c r="BQ419" s="3"/>
    </row>
    <row r="420" ht="15.75" customHeight="1">
      <c r="BQ420" s="3"/>
    </row>
    <row r="421" ht="15.75" customHeight="1">
      <c r="BQ421" s="3"/>
    </row>
    <row r="422" ht="15.75" customHeight="1">
      <c r="BQ422" s="3"/>
    </row>
    <row r="423" ht="15.75" customHeight="1">
      <c r="BQ423" s="3"/>
    </row>
    <row r="424" ht="15.75" customHeight="1">
      <c r="BQ424" s="3"/>
    </row>
    <row r="425" ht="15.75" customHeight="1">
      <c r="BQ425" s="3"/>
    </row>
    <row r="426" ht="15.75" customHeight="1">
      <c r="BQ426" s="3"/>
    </row>
    <row r="427" ht="15.75" customHeight="1">
      <c r="BQ427" s="3"/>
    </row>
    <row r="428" ht="15.75" customHeight="1">
      <c r="BQ428" s="3"/>
    </row>
    <row r="429" ht="15.75" customHeight="1">
      <c r="BQ429" s="3"/>
    </row>
    <row r="430" ht="15.75" customHeight="1">
      <c r="BQ430" s="3"/>
    </row>
    <row r="431" ht="15.75" customHeight="1">
      <c r="BQ431" s="3"/>
    </row>
    <row r="432" ht="15.75" customHeight="1">
      <c r="BQ432" s="3"/>
    </row>
    <row r="433" ht="15.75" customHeight="1">
      <c r="BQ433" s="3"/>
    </row>
    <row r="434" ht="15.75" customHeight="1">
      <c r="BQ434" s="3"/>
    </row>
    <row r="435" ht="15.75" customHeight="1">
      <c r="BQ435" s="3"/>
    </row>
    <row r="436" ht="15.75" customHeight="1">
      <c r="BQ436" s="3"/>
    </row>
    <row r="437" ht="15.75" customHeight="1">
      <c r="BQ437" s="3"/>
    </row>
    <row r="438" ht="15.75" customHeight="1">
      <c r="BQ438" s="3"/>
    </row>
    <row r="439" ht="15.75" customHeight="1">
      <c r="BQ439" s="3"/>
    </row>
    <row r="440" ht="15.75" customHeight="1">
      <c r="BQ440" s="3"/>
    </row>
    <row r="441" ht="15.75" customHeight="1">
      <c r="BQ441" s="3"/>
    </row>
    <row r="442" ht="15.75" customHeight="1">
      <c r="BQ442" s="3"/>
    </row>
    <row r="443" ht="15.75" customHeight="1">
      <c r="BQ443" s="3"/>
    </row>
    <row r="444" ht="15.75" customHeight="1">
      <c r="BQ444" s="3"/>
    </row>
    <row r="445" ht="15.75" customHeight="1">
      <c r="BQ445" s="3"/>
    </row>
    <row r="446" ht="15.75" customHeight="1">
      <c r="BQ446" s="3"/>
    </row>
    <row r="447" ht="15.75" customHeight="1">
      <c r="BQ447" s="3"/>
    </row>
    <row r="448" ht="15.75" customHeight="1">
      <c r="BQ448" s="3"/>
    </row>
    <row r="449" ht="15.75" customHeight="1">
      <c r="BQ449" s="3"/>
    </row>
    <row r="450" ht="15.75" customHeight="1">
      <c r="BQ450" s="3"/>
    </row>
    <row r="451" ht="15.75" customHeight="1">
      <c r="BQ451" s="3"/>
    </row>
    <row r="452" ht="15.75" customHeight="1">
      <c r="BQ452" s="3"/>
    </row>
    <row r="453" ht="15.75" customHeight="1">
      <c r="BQ453" s="3"/>
    </row>
    <row r="454" ht="15.75" customHeight="1">
      <c r="BQ454" s="3"/>
    </row>
    <row r="455" ht="15.75" customHeight="1">
      <c r="BQ455" s="3"/>
    </row>
    <row r="456" ht="15.75" customHeight="1">
      <c r="BQ456" s="3"/>
    </row>
    <row r="457" ht="15.75" customHeight="1">
      <c r="BQ457" s="3"/>
    </row>
    <row r="458" ht="15.75" customHeight="1">
      <c r="BQ458" s="3"/>
    </row>
    <row r="459" ht="15.75" customHeight="1">
      <c r="BQ459" s="3"/>
    </row>
    <row r="460" ht="15.75" customHeight="1">
      <c r="BQ460" s="3"/>
    </row>
    <row r="461" ht="15.75" customHeight="1">
      <c r="BQ461" s="3"/>
    </row>
    <row r="462" ht="15.75" customHeight="1">
      <c r="BQ462" s="3"/>
    </row>
    <row r="463" ht="15.75" customHeight="1">
      <c r="BQ463" s="3"/>
    </row>
    <row r="464" ht="15.75" customHeight="1">
      <c r="BQ464" s="3"/>
    </row>
    <row r="465" ht="15.75" customHeight="1">
      <c r="BQ465" s="3"/>
    </row>
    <row r="466" ht="15.75" customHeight="1">
      <c r="BQ466" s="3"/>
    </row>
    <row r="467" ht="15.75" customHeight="1">
      <c r="BQ467" s="3"/>
    </row>
    <row r="468" ht="15.75" customHeight="1">
      <c r="BQ468" s="3"/>
    </row>
    <row r="469" ht="15.75" customHeight="1">
      <c r="BQ469" s="3"/>
    </row>
    <row r="470" ht="15.75" customHeight="1">
      <c r="BQ470" s="3"/>
    </row>
    <row r="471" ht="15.75" customHeight="1">
      <c r="BQ471" s="3"/>
    </row>
    <row r="472" ht="15.75" customHeight="1">
      <c r="BQ472" s="3"/>
    </row>
    <row r="473" ht="15.75" customHeight="1">
      <c r="BQ473" s="3"/>
    </row>
    <row r="474" ht="15.75" customHeight="1">
      <c r="BQ474" s="3"/>
    </row>
    <row r="475" ht="15.75" customHeight="1">
      <c r="BQ475" s="3"/>
    </row>
    <row r="476" ht="15.75" customHeight="1">
      <c r="BQ476" s="3"/>
    </row>
    <row r="477" ht="15.75" customHeight="1">
      <c r="BQ477" s="3"/>
    </row>
    <row r="478" ht="15.75" customHeight="1">
      <c r="BQ478" s="3"/>
    </row>
    <row r="479" ht="15.75" customHeight="1">
      <c r="BQ479" s="3"/>
    </row>
    <row r="480" ht="15.75" customHeight="1">
      <c r="BQ480" s="3"/>
    </row>
    <row r="481" ht="15.75" customHeight="1">
      <c r="BQ481" s="3"/>
    </row>
    <row r="482" ht="15.75" customHeight="1">
      <c r="BQ482" s="3"/>
    </row>
    <row r="483" ht="15.75" customHeight="1">
      <c r="BQ483" s="3"/>
    </row>
    <row r="484" ht="15.75" customHeight="1">
      <c r="BQ484" s="3"/>
    </row>
    <row r="485" ht="15.75" customHeight="1">
      <c r="BQ485" s="3"/>
    </row>
    <row r="486" ht="15.75" customHeight="1">
      <c r="BQ486" s="3"/>
    </row>
    <row r="487" ht="15.75" customHeight="1">
      <c r="BQ487" s="3"/>
    </row>
    <row r="488" ht="15.75" customHeight="1">
      <c r="BQ488" s="3"/>
    </row>
    <row r="489" ht="15.75" customHeight="1">
      <c r="BQ489" s="3"/>
    </row>
    <row r="490" ht="15.75" customHeight="1">
      <c r="BQ490" s="3"/>
    </row>
    <row r="491" ht="15.75" customHeight="1">
      <c r="BQ491" s="3"/>
    </row>
    <row r="492" ht="15.75" customHeight="1">
      <c r="BQ492" s="3"/>
    </row>
    <row r="493" ht="15.75" customHeight="1">
      <c r="BQ493" s="3"/>
    </row>
    <row r="494" ht="15.75" customHeight="1">
      <c r="BQ494" s="3"/>
    </row>
    <row r="495" ht="15.75" customHeight="1">
      <c r="BQ495" s="3"/>
    </row>
    <row r="496" ht="15.75" customHeight="1">
      <c r="BQ496" s="3"/>
    </row>
    <row r="497" ht="15.75" customHeight="1">
      <c r="BQ497" s="3"/>
    </row>
    <row r="498" ht="15.75" customHeight="1">
      <c r="BQ498" s="3"/>
    </row>
    <row r="499" ht="15.75" customHeight="1">
      <c r="BQ499" s="3"/>
    </row>
    <row r="500" ht="15.75" customHeight="1">
      <c r="BQ500" s="3"/>
    </row>
    <row r="501" ht="15.75" customHeight="1">
      <c r="BQ501" s="3"/>
    </row>
    <row r="502" ht="15.75" customHeight="1">
      <c r="BQ502" s="3"/>
    </row>
    <row r="503" ht="15.75" customHeight="1">
      <c r="BQ503" s="3"/>
    </row>
    <row r="504" ht="15.75" customHeight="1">
      <c r="BQ504" s="3"/>
    </row>
    <row r="505" ht="15.75" customHeight="1">
      <c r="BQ505" s="3"/>
    </row>
    <row r="506" ht="15.75" customHeight="1">
      <c r="BQ506" s="3"/>
    </row>
    <row r="507" ht="15.75" customHeight="1">
      <c r="BQ507" s="3"/>
    </row>
    <row r="508" ht="15.75" customHeight="1">
      <c r="BQ508" s="3"/>
    </row>
    <row r="509" ht="15.75" customHeight="1">
      <c r="BQ509" s="3"/>
    </row>
    <row r="510" ht="15.75" customHeight="1">
      <c r="BQ510" s="3"/>
    </row>
    <row r="511" ht="15.75" customHeight="1">
      <c r="BQ511" s="3"/>
    </row>
    <row r="512" ht="15.75" customHeight="1">
      <c r="BQ512" s="3"/>
    </row>
    <row r="513" ht="15.75" customHeight="1">
      <c r="BQ513" s="3"/>
    </row>
    <row r="514" ht="15.75" customHeight="1">
      <c r="BQ514" s="3"/>
    </row>
    <row r="515" ht="15.75" customHeight="1">
      <c r="BQ515" s="3"/>
    </row>
    <row r="516" ht="15.75" customHeight="1">
      <c r="BQ516" s="3"/>
    </row>
    <row r="517" ht="15.75" customHeight="1">
      <c r="BQ517" s="3"/>
    </row>
    <row r="518" ht="15.75" customHeight="1">
      <c r="BQ518" s="3"/>
    </row>
    <row r="519" ht="15.75" customHeight="1">
      <c r="BQ519" s="3"/>
    </row>
    <row r="520" ht="15.75" customHeight="1">
      <c r="BQ520" s="3"/>
    </row>
    <row r="521" ht="15.75" customHeight="1">
      <c r="BQ521" s="3"/>
    </row>
    <row r="522" ht="15.75" customHeight="1">
      <c r="BQ522" s="3"/>
    </row>
    <row r="523" ht="15.75" customHeight="1">
      <c r="BQ523" s="3"/>
    </row>
    <row r="524" ht="15.75" customHeight="1">
      <c r="BQ524" s="3"/>
    </row>
    <row r="525" ht="15.75" customHeight="1">
      <c r="BQ525" s="3"/>
    </row>
    <row r="526" ht="15.75" customHeight="1">
      <c r="BQ526" s="3"/>
    </row>
    <row r="527" ht="15.75" customHeight="1">
      <c r="BQ527" s="3"/>
    </row>
    <row r="528" ht="15.75" customHeight="1">
      <c r="BQ528" s="3"/>
    </row>
    <row r="529" ht="15.75" customHeight="1">
      <c r="BQ529" s="3"/>
    </row>
    <row r="530" ht="15.75" customHeight="1">
      <c r="BQ530" s="3"/>
    </row>
    <row r="531" ht="15.75" customHeight="1">
      <c r="BQ531" s="3"/>
    </row>
    <row r="532" ht="15.75" customHeight="1">
      <c r="BQ532" s="3"/>
    </row>
    <row r="533" ht="15.75" customHeight="1">
      <c r="BQ533" s="3"/>
    </row>
    <row r="534" ht="15.75" customHeight="1">
      <c r="BQ534" s="3"/>
    </row>
    <row r="535" ht="15.75" customHeight="1">
      <c r="BQ535" s="3"/>
    </row>
    <row r="536" ht="15.75" customHeight="1">
      <c r="BQ536" s="3"/>
    </row>
    <row r="537" ht="15.75" customHeight="1">
      <c r="BQ537" s="3"/>
    </row>
    <row r="538" ht="15.75" customHeight="1">
      <c r="BQ538" s="3"/>
    </row>
    <row r="539" ht="15.75" customHeight="1">
      <c r="BQ539" s="3"/>
    </row>
    <row r="540" ht="15.75" customHeight="1">
      <c r="BQ540" s="3"/>
    </row>
    <row r="541" ht="15.75" customHeight="1">
      <c r="BQ541" s="3"/>
    </row>
    <row r="542" ht="15.75" customHeight="1">
      <c r="BQ542" s="3"/>
    </row>
    <row r="543" ht="15.75" customHeight="1">
      <c r="BQ543" s="3"/>
    </row>
    <row r="544" ht="15.75" customHeight="1">
      <c r="BQ544" s="3"/>
    </row>
    <row r="545" ht="15.75" customHeight="1">
      <c r="BQ545" s="3"/>
    </row>
    <row r="546" ht="15.75" customHeight="1">
      <c r="BQ546" s="3"/>
    </row>
    <row r="547" ht="15.75" customHeight="1">
      <c r="BQ547" s="3"/>
    </row>
    <row r="548" ht="15.75" customHeight="1">
      <c r="BQ548" s="3"/>
    </row>
    <row r="549" ht="15.75" customHeight="1">
      <c r="BQ549" s="3"/>
    </row>
    <row r="550" ht="15.75" customHeight="1">
      <c r="BQ550" s="3"/>
    </row>
    <row r="551" ht="15.75" customHeight="1">
      <c r="BQ551" s="3"/>
    </row>
    <row r="552" ht="15.75" customHeight="1">
      <c r="BQ552" s="3"/>
    </row>
    <row r="553" ht="15.75" customHeight="1">
      <c r="BQ553" s="3"/>
    </row>
    <row r="554" ht="15.75" customHeight="1">
      <c r="BQ554" s="3"/>
    </row>
    <row r="555" ht="15.75" customHeight="1">
      <c r="BQ555" s="3"/>
    </row>
    <row r="556" ht="15.75" customHeight="1">
      <c r="BQ556" s="3"/>
    </row>
    <row r="557" ht="15.75" customHeight="1">
      <c r="BQ557" s="3"/>
    </row>
    <row r="558" ht="15.75" customHeight="1">
      <c r="BQ558" s="3"/>
    </row>
    <row r="559" ht="15.75" customHeight="1">
      <c r="BQ559" s="3"/>
    </row>
    <row r="560" ht="15.75" customHeight="1">
      <c r="BQ560" s="3"/>
    </row>
    <row r="561" ht="15.75" customHeight="1">
      <c r="BQ561" s="3"/>
    </row>
    <row r="562" ht="15.75" customHeight="1">
      <c r="BQ562" s="3"/>
    </row>
    <row r="563" ht="15.75" customHeight="1">
      <c r="BQ563" s="3"/>
    </row>
    <row r="564" ht="15.75" customHeight="1">
      <c r="BQ564" s="3"/>
    </row>
    <row r="565" ht="15.75" customHeight="1">
      <c r="BQ565" s="3"/>
    </row>
    <row r="566" ht="15.75" customHeight="1">
      <c r="BQ566" s="3"/>
    </row>
    <row r="567" ht="15.75" customHeight="1">
      <c r="BQ567" s="3"/>
    </row>
    <row r="568" ht="15.75" customHeight="1">
      <c r="BQ568" s="3"/>
    </row>
    <row r="569" ht="15.75" customHeight="1">
      <c r="BQ569" s="3"/>
    </row>
    <row r="570" ht="15.75" customHeight="1">
      <c r="BQ570" s="3"/>
    </row>
    <row r="571" ht="15.75" customHeight="1">
      <c r="BQ571" s="3"/>
    </row>
    <row r="572" ht="15.75" customHeight="1">
      <c r="BQ572" s="3"/>
    </row>
    <row r="573" ht="15.75" customHeight="1">
      <c r="BQ573" s="3"/>
    </row>
    <row r="574" ht="15.75" customHeight="1">
      <c r="BQ574" s="3"/>
    </row>
    <row r="575" ht="15.75" customHeight="1">
      <c r="BQ575" s="3"/>
    </row>
    <row r="576" ht="15.75" customHeight="1">
      <c r="BQ576" s="3"/>
    </row>
    <row r="577" ht="15.75" customHeight="1">
      <c r="BQ577" s="3"/>
    </row>
    <row r="578" ht="15.75" customHeight="1">
      <c r="BQ578" s="3"/>
    </row>
    <row r="579" ht="15.75" customHeight="1">
      <c r="BQ579" s="3"/>
    </row>
    <row r="580" ht="15.75" customHeight="1">
      <c r="BQ580" s="3"/>
    </row>
    <row r="581" ht="15.75" customHeight="1">
      <c r="BQ581" s="3"/>
    </row>
    <row r="582" ht="15.75" customHeight="1">
      <c r="BQ582" s="3"/>
    </row>
    <row r="583" ht="15.75" customHeight="1">
      <c r="BQ583" s="3"/>
    </row>
    <row r="584" ht="15.75" customHeight="1">
      <c r="BQ584" s="3"/>
    </row>
    <row r="585" ht="15.75" customHeight="1">
      <c r="BQ585" s="3"/>
    </row>
    <row r="586" ht="15.75" customHeight="1">
      <c r="BQ586" s="3"/>
    </row>
    <row r="587" ht="15.75" customHeight="1">
      <c r="BQ587" s="3"/>
    </row>
    <row r="588" ht="15.75" customHeight="1">
      <c r="BQ588" s="3"/>
    </row>
    <row r="589" ht="15.75" customHeight="1">
      <c r="BQ589" s="3"/>
    </row>
    <row r="590" ht="15.75" customHeight="1">
      <c r="BQ590" s="3"/>
    </row>
    <row r="591" ht="15.75" customHeight="1">
      <c r="BQ591" s="3"/>
    </row>
    <row r="592" ht="15.75" customHeight="1">
      <c r="BQ592" s="3"/>
    </row>
    <row r="593" ht="15.75" customHeight="1">
      <c r="BQ593" s="3"/>
    </row>
    <row r="594" ht="15.75" customHeight="1">
      <c r="BQ594" s="3"/>
    </row>
    <row r="595" ht="15.75" customHeight="1">
      <c r="BQ595" s="3"/>
    </row>
    <row r="596" ht="15.75" customHeight="1">
      <c r="BQ596" s="3"/>
    </row>
    <row r="597" ht="15.75" customHeight="1">
      <c r="BQ597" s="3"/>
    </row>
    <row r="598" ht="15.75" customHeight="1">
      <c r="BQ598" s="3"/>
    </row>
    <row r="599" ht="15.75" customHeight="1">
      <c r="BQ599" s="3"/>
    </row>
    <row r="600" ht="15.75" customHeight="1">
      <c r="BQ600" s="3"/>
    </row>
    <row r="601" ht="15.75" customHeight="1">
      <c r="BQ601" s="3"/>
    </row>
    <row r="602" ht="15.75" customHeight="1">
      <c r="BQ602" s="3"/>
    </row>
    <row r="603" ht="15.75" customHeight="1">
      <c r="BQ603" s="3"/>
    </row>
    <row r="604" ht="15.75" customHeight="1">
      <c r="BQ604" s="3"/>
    </row>
    <row r="605" ht="15.75" customHeight="1">
      <c r="BQ605" s="3"/>
    </row>
    <row r="606" ht="15.75" customHeight="1">
      <c r="BQ606" s="3"/>
    </row>
    <row r="607" ht="15.75" customHeight="1">
      <c r="BQ607" s="3"/>
    </row>
    <row r="608" ht="15.75" customHeight="1">
      <c r="BQ608" s="3"/>
    </row>
    <row r="609" ht="15.75" customHeight="1">
      <c r="BQ609" s="3"/>
    </row>
    <row r="610" ht="15.75" customHeight="1">
      <c r="BQ610" s="3"/>
    </row>
    <row r="611" ht="15.75" customHeight="1">
      <c r="BQ611" s="3"/>
    </row>
    <row r="612" ht="15.75" customHeight="1">
      <c r="BQ612" s="3"/>
    </row>
    <row r="613" ht="15.75" customHeight="1">
      <c r="BQ613" s="3"/>
    </row>
    <row r="614" ht="15.75" customHeight="1">
      <c r="BQ614" s="3"/>
    </row>
    <row r="615" ht="15.75" customHeight="1">
      <c r="BQ615" s="3"/>
    </row>
    <row r="616" ht="15.75" customHeight="1">
      <c r="BQ616" s="3"/>
    </row>
    <row r="617" ht="15.75" customHeight="1">
      <c r="BQ617" s="3"/>
    </row>
    <row r="618" ht="15.75" customHeight="1">
      <c r="BQ618" s="3"/>
    </row>
    <row r="619" ht="15.75" customHeight="1">
      <c r="BQ619" s="3"/>
    </row>
    <row r="620" ht="15.75" customHeight="1">
      <c r="BQ620" s="3"/>
    </row>
    <row r="621" ht="15.75" customHeight="1">
      <c r="BQ621" s="3"/>
    </row>
    <row r="622" ht="15.75" customHeight="1">
      <c r="BQ622" s="3"/>
    </row>
    <row r="623" ht="15.75" customHeight="1">
      <c r="BQ623" s="3"/>
    </row>
    <row r="624" ht="15.75" customHeight="1">
      <c r="BQ624" s="3"/>
    </row>
    <row r="625" ht="15.75" customHeight="1">
      <c r="BQ625" s="3"/>
    </row>
    <row r="626" ht="15.75" customHeight="1">
      <c r="BQ626" s="3"/>
    </row>
    <row r="627" ht="15.75" customHeight="1">
      <c r="BQ627" s="3"/>
    </row>
    <row r="628" ht="15.75" customHeight="1">
      <c r="BQ628" s="3"/>
    </row>
    <row r="629" ht="15.75" customHeight="1">
      <c r="BQ629" s="3"/>
    </row>
    <row r="630" ht="15.75" customHeight="1">
      <c r="BQ630" s="3"/>
    </row>
    <row r="631" ht="15.75" customHeight="1">
      <c r="BQ631" s="3"/>
    </row>
    <row r="632" ht="15.75" customHeight="1">
      <c r="BQ632" s="3"/>
    </row>
    <row r="633" ht="15.75" customHeight="1">
      <c r="BQ633" s="3"/>
    </row>
    <row r="634" ht="15.75" customHeight="1">
      <c r="BQ634" s="3"/>
    </row>
    <row r="635" ht="15.75" customHeight="1">
      <c r="BQ635" s="3"/>
    </row>
    <row r="636" ht="15.75" customHeight="1">
      <c r="BQ636" s="3"/>
    </row>
    <row r="637" ht="15.75" customHeight="1">
      <c r="BQ637" s="3"/>
    </row>
    <row r="638" ht="15.75" customHeight="1">
      <c r="BQ638" s="3"/>
    </row>
    <row r="639" ht="15.75" customHeight="1">
      <c r="BQ639" s="3"/>
    </row>
    <row r="640" ht="15.75" customHeight="1">
      <c r="BQ640" s="3"/>
    </row>
    <row r="641" ht="15.75" customHeight="1">
      <c r="BQ641" s="3"/>
    </row>
    <row r="642" ht="15.75" customHeight="1">
      <c r="BQ642" s="3"/>
    </row>
    <row r="643" ht="15.75" customHeight="1">
      <c r="BQ643" s="3"/>
    </row>
    <row r="644" ht="15.75" customHeight="1">
      <c r="BQ644" s="3"/>
    </row>
    <row r="645" ht="15.75" customHeight="1">
      <c r="BQ645" s="3"/>
    </row>
    <row r="646" ht="15.75" customHeight="1">
      <c r="BQ646" s="3"/>
    </row>
    <row r="647" ht="15.75" customHeight="1">
      <c r="BQ647" s="3"/>
    </row>
    <row r="648" ht="15.75" customHeight="1">
      <c r="BQ648" s="3"/>
    </row>
    <row r="649" ht="15.75" customHeight="1">
      <c r="BQ649" s="3"/>
    </row>
    <row r="650" ht="15.75" customHeight="1">
      <c r="BQ650" s="3"/>
    </row>
    <row r="651" ht="15.75" customHeight="1">
      <c r="BQ651" s="3"/>
    </row>
    <row r="652" ht="15.75" customHeight="1">
      <c r="BQ652" s="3"/>
    </row>
    <row r="653" ht="15.75" customHeight="1">
      <c r="BQ653" s="3"/>
    </row>
    <row r="654" ht="15.75" customHeight="1">
      <c r="BQ654" s="3"/>
    </row>
    <row r="655" ht="15.75" customHeight="1">
      <c r="BQ655" s="3"/>
    </row>
    <row r="656" ht="15.75" customHeight="1">
      <c r="BQ656" s="3"/>
    </row>
    <row r="657" ht="15.75" customHeight="1">
      <c r="BQ657" s="3"/>
    </row>
    <row r="658" ht="15.75" customHeight="1">
      <c r="BQ658" s="3"/>
    </row>
    <row r="659" ht="15.75" customHeight="1">
      <c r="BQ659" s="3"/>
    </row>
    <row r="660" ht="15.75" customHeight="1">
      <c r="BQ660" s="3"/>
    </row>
    <row r="661" ht="15.75" customHeight="1">
      <c r="BQ661" s="3"/>
    </row>
    <row r="662" ht="15.75" customHeight="1">
      <c r="BQ662" s="3"/>
    </row>
    <row r="663" ht="15.75" customHeight="1">
      <c r="BQ663" s="3"/>
    </row>
    <row r="664" ht="15.75" customHeight="1">
      <c r="BQ664" s="3"/>
    </row>
    <row r="665" ht="15.75" customHeight="1">
      <c r="BQ665" s="3"/>
    </row>
    <row r="666" ht="15.75" customHeight="1">
      <c r="BQ666" s="3"/>
    </row>
    <row r="667" ht="15.75" customHeight="1">
      <c r="BQ667" s="3"/>
    </row>
    <row r="668" ht="15.75" customHeight="1">
      <c r="BQ668" s="3"/>
    </row>
    <row r="669" ht="15.75" customHeight="1">
      <c r="BQ669" s="3"/>
    </row>
    <row r="670" ht="15.75" customHeight="1">
      <c r="BQ670" s="3"/>
    </row>
    <row r="671" ht="15.75" customHeight="1">
      <c r="BQ671" s="3"/>
    </row>
    <row r="672" ht="15.75" customHeight="1">
      <c r="BQ672" s="3"/>
    </row>
    <row r="673" ht="15.75" customHeight="1">
      <c r="BQ673" s="3"/>
    </row>
    <row r="674" ht="15.75" customHeight="1">
      <c r="BQ674" s="3"/>
    </row>
    <row r="675" ht="15.75" customHeight="1">
      <c r="BQ675" s="3"/>
    </row>
    <row r="676" ht="15.75" customHeight="1">
      <c r="BQ676" s="3"/>
    </row>
    <row r="677" ht="15.75" customHeight="1">
      <c r="BQ677" s="3"/>
    </row>
    <row r="678" ht="15.75" customHeight="1">
      <c r="BQ678" s="3"/>
    </row>
    <row r="679" ht="15.75" customHeight="1">
      <c r="BQ679" s="3"/>
    </row>
    <row r="680" ht="15.75" customHeight="1">
      <c r="BQ680" s="3"/>
    </row>
    <row r="681" ht="15.75" customHeight="1">
      <c r="BQ681" s="3"/>
    </row>
    <row r="682" ht="15.75" customHeight="1">
      <c r="BQ682" s="3"/>
    </row>
    <row r="683" ht="15.75" customHeight="1">
      <c r="BQ683" s="3"/>
    </row>
    <row r="684" ht="15.75" customHeight="1">
      <c r="BQ684" s="3"/>
    </row>
    <row r="685" ht="15.75" customHeight="1">
      <c r="BQ685" s="3"/>
    </row>
    <row r="686" ht="15.75" customHeight="1">
      <c r="BQ686" s="3"/>
    </row>
    <row r="687" ht="15.75" customHeight="1">
      <c r="BQ687" s="3"/>
    </row>
    <row r="688" ht="15.75" customHeight="1">
      <c r="BQ688" s="3"/>
    </row>
    <row r="689" ht="15.75" customHeight="1">
      <c r="BQ689" s="3"/>
    </row>
    <row r="690" ht="15.75" customHeight="1">
      <c r="BQ690" s="3"/>
    </row>
    <row r="691" ht="15.75" customHeight="1">
      <c r="BQ691" s="3"/>
    </row>
    <row r="692" ht="15.75" customHeight="1">
      <c r="BQ692" s="3"/>
    </row>
    <row r="693" ht="15.75" customHeight="1">
      <c r="BQ693" s="3"/>
    </row>
    <row r="694" ht="15.75" customHeight="1">
      <c r="BQ694" s="3"/>
    </row>
    <row r="695" ht="15.75" customHeight="1">
      <c r="BQ695" s="3"/>
    </row>
    <row r="696" ht="15.75" customHeight="1">
      <c r="BQ696" s="3"/>
    </row>
    <row r="697" ht="15.75" customHeight="1">
      <c r="BQ697" s="3"/>
    </row>
    <row r="698" ht="15.75" customHeight="1">
      <c r="BQ698" s="3"/>
    </row>
    <row r="699" ht="15.75" customHeight="1">
      <c r="BQ699" s="3"/>
    </row>
    <row r="700" ht="15.75" customHeight="1">
      <c r="BQ700" s="3"/>
    </row>
    <row r="701" ht="15.75" customHeight="1">
      <c r="BQ701" s="3"/>
    </row>
    <row r="702" ht="15.75" customHeight="1">
      <c r="BQ702" s="3"/>
    </row>
    <row r="703" ht="15.75" customHeight="1">
      <c r="BQ703" s="3"/>
    </row>
    <row r="704" ht="15.75" customHeight="1">
      <c r="BQ704" s="3"/>
    </row>
    <row r="705" ht="15.75" customHeight="1">
      <c r="BQ705" s="3"/>
    </row>
    <row r="706" ht="15.75" customHeight="1">
      <c r="BQ706" s="3"/>
    </row>
    <row r="707" ht="15.75" customHeight="1">
      <c r="BQ707" s="3"/>
    </row>
    <row r="708" ht="15.75" customHeight="1">
      <c r="BQ708" s="3"/>
    </row>
    <row r="709" ht="15.75" customHeight="1">
      <c r="BQ709" s="3"/>
    </row>
    <row r="710" ht="15.75" customHeight="1">
      <c r="BQ710" s="3"/>
    </row>
    <row r="711" ht="15.75" customHeight="1">
      <c r="BQ711" s="3"/>
    </row>
    <row r="712" ht="15.75" customHeight="1">
      <c r="BQ712" s="3"/>
    </row>
    <row r="713" ht="15.75" customHeight="1">
      <c r="BQ713" s="3"/>
    </row>
    <row r="714" ht="15.75" customHeight="1">
      <c r="BQ714" s="3"/>
    </row>
    <row r="715" ht="15.75" customHeight="1">
      <c r="BQ715" s="3"/>
    </row>
    <row r="716" ht="15.75" customHeight="1">
      <c r="BQ716" s="3"/>
    </row>
    <row r="717" ht="15.75" customHeight="1">
      <c r="BQ717" s="3"/>
    </row>
    <row r="718" ht="15.75" customHeight="1">
      <c r="BQ718" s="3"/>
    </row>
    <row r="719" ht="15.75" customHeight="1">
      <c r="BQ719" s="3"/>
    </row>
    <row r="720" ht="15.75" customHeight="1">
      <c r="BQ720" s="3"/>
    </row>
    <row r="721" ht="15.75" customHeight="1">
      <c r="BQ721" s="3"/>
    </row>
    <row r="722" ht="15.75" customHeight="1">
      <c r="BQ722" s="3"/>
    </row>
    <row r="723" ht="15.75" customHeight="1">
      <c r="BQ723" s="3"/>
    </row>
    <row r="724" ht="15.75" customHeight="1">
      <c r="BQ724" s="3"/>
    </row>
    <row r="725" ht="15.75" customHeight="1">
      <c r="BQ725" s="3"/>
    </row>
    <row r="726" ht="15.75" customHeight="1">
      <c r="BQ726" s="3"/>
    </row>
    <row r="727" ht="15.75" customHeight="1">
      <c r="BQ727" s="3"/>
    </row>
    <row r="728" ht="15.75" customHeight="1">
      <c r="BQ728" s="3"/>
    </row>
    <row r="729" ht="15.75" customHeight="1">
      <c r="BQ729" s="3"/>
    </row>
    <row r="730" ht="15.75" customHeight="1">
      <c r="BQ730" s="3"/>
    </row>
    <row r="731" ht="15.75" customHeight="1">
      <c r="BQ731" s="3"/>
    </row>
    <row r="732" ht="15.75" customHeight="1">
      <c r="BQ732" s="3"/>
    </row>
    <row r="733" ht="15.75" customHeight="1">
      <c r="BQ733" s="3"/>
    </row>
    <row r="734" ht="15.75" customHeight="1">
      <c r="BQ734" s="3"/>
    </row>
    <row r="735" ht="15.75" customHeight="1">
      <c r="BQ735" s="3"/>
    </row>
    <row r="736" ht="15.75" customHeight="1">
      <c r="BQ736" s="3"/>
    </row>
    <row r="737" ht="15.75" customHeight="1">
      <c r="BQ737" s="3"/>
    </row>
    <row r="738" ht="15.75" customHeight="1">
      <c r="BQ738" s="3"/>
    </row>
    <row r="739" ht="15.75" customHeight="1">
      <c r="BQ739" s="3"/>
    </row>
    <row r="740" ht="15.75" customHeight="1">
      <c r="BQ740" s="3"/>
    </row>
    <row r="741" ht="15.75" customHeight="1">
      <c r="BQ741" s="3"/>
    </row>
    <row r="742" ht="15.75" customHeight="1">
      <c r="BQ742" s="3"/>
    </row>
    <row r="743" ht="15.75" customHeight="1">
      <c r="BQ743" s="3"/>
    </row>
    <row r="744" ht="15.75" customHeight="1">
      <c r="BQ744" s="3"/>
    </row>
    <row r="745" ht="15.75" customHeight="1">
      <c r="BQ745" s="3"/>
    </row>
    <row r="746" ht="15.75" customHeight="1">
      <c r="BQ746" s="3"/>
    </row>
    <row r="747" ht="15.75" customHeight="1">
      <c r="BQ747" s="3"/>
    </row>
    <row r="748" ht="15.75" customHeight="1">
      <c r="BQ748" s="3"/>
    </row>
    <row r="749" ht="15.75" customHeight="1">
      <c r="BQ749" s="3"/>
    </row>
    <row r="750" ht="15.75" customHeight="1">
      <c r="BQ750" s="3"/>
    </row>
    <row r="751" ht="15.75" customHeight="1">
      <c r="BQ751" s="3"/>
    </row>
    <row r="752" ht="15.75" customHeight="1">
      <c r="BQ752" s="3"/>
    </row>
    <row r="753" ht="15.75" customHeight="1">
      <c r="BQ753" s="3"/>
    </row>
    <row r="754" ht="15.75" customHeight="1">
      <c r="BQ754" s="3"/>
    </row>
    <row r="755" ht="15.75" customHeight="1">
      <c r="BQ755" s="3"/>
    </row>
    <row r="756" ht="15.75" customHeight="1">
      <c r="BQ756" s="3"/>
    </row>
    <row r="757" ht="15.75" customHeight="1">
      <c r="BQ757" s="3"/>
    </row>
    <row r="758" ht="15.75" customHeight="1">
      <c r="BQ758" s="3"/>
    </row>
    <row r="759" ht="15.75" customHeight="1">
      <c r="BQ759" s="3"/>
    </row>
    <row r="760" ht="15.75" customHeight="1">
      <c r="BQ760" s="3"/>
    </row>
    <row r="761" ht="15.75" customHeight="1">
      <c r="BQ761" s="3"/>
    </row>
    <row r="762" ht="15.75" customHeight="1">
      <c r="BQ762" s="3"/>
    </row>
    <row r="763" ht="15.75" customHeight="1">
      <c r="BQ763" s="3"/>
    </row>
    <row r="764" ht="15.75" customHeight="1">
      <c r="BQ764" s="3"/>
    </row>
    <row r="765" ht="15.75" customHeight="1">
      <c r="BQ765" s="3"/>
    </row>
    <row r="766" ht="15.75" customHeight="1">
      <c r="BQ766" s="3"/>
    </row>
    <row r="767" ht="15.75" customHeight="1">
      <c r="BQ767" s="3"/>
    </row>
    <row r="768" ht="15.75" customHeight="1">
      <c r="BQ768" s="3"/>
    </row>
    <row r="769" ht="15.75" customHeight="1">
      <c r="BQ769" s="3"/>
    </row>
    <row r="770" ht="15.75" customHeight="1">
      <c r="BQ770" s="3"/>
    </row>
    <row r="771" ht="15.75" customHeight="1">
      <c r="BQ771" s="3"/>
    </row>
    <row r="772" ht="15.75" customHeight="1">
      <c r="BQ772" s="3"/>
    </row>
    <row r="773" ht="15.75" customHeight="1">
      <c r="BQ773" s="3"/>
    </row>
    <row r="774" ht="15.75" customHeight="1">
      <c r="BQ774" s="3"/>
    </row>
    <row r="775" ht="15.75" customHeight="1">
      <c r="BQ775" s="3"/>
    </row>
    <row r="776" ht="15.75" customHeight="1">
      <c r="BQ776" s="3"/>
    </row>
    <row r="777" ht="15.75" customHeight="1">
      <c r="BQ777" s="3"/>
    </row>
    <row r="778" ht="15.75" customHeight="1">
      <c r="BQ778" s="3"/>
    </row>
    <row r="779" ht="15.75" customHeight="1">
      <c r="BQ779" s="3"/>
    </row>
    <row r="780" ht="15.75" customHeight="1">
      <c r="BQ780" s="3"/>
    </row>
    <row r="781" ht="15.75" customHeight="1">
      <c r="BQ781" s="3"/>
    </row>
    <row r="782" ht="15.75" customHeight="1">
      <c r="BQ782" s="3"/>
    </row>
    <row r="783" ht="15.75" customHeight="1">
      <c r="BQ783" s="3"/>
    </row>
    <row r="784" ht="15.75" customHeight="1">
      <c r="BQ784" s="3"/>
    </row>
    <row r="785" ht="15.75" customHeight="1">
      <c r="BQ785" s="3"/>
    </row>
    <row r="786" ht="15.75" customHeight="1">
      <c r="BQ786" s="3"/>
    </row>
    <row r="787" ht="15.75" customHeight="1">
      <c r="BQ787" s="3"/>
    </row>
    <row r="788" ht="15.75" customHeight="1">
      <c r="BQ788" s="3"/>
    </row>
    <row r="789" ht="15.75" customHeight="1">
      <c r="BQ789" s="3"/>
    </row>
    <row r="790" ht="15.75" customHeight="1">
      <c r="BQ790" s="3"/>
    </row>
    <row r="791" ht="15.75" customHeight="1">
      <c r="BQ791" s="3"/>
    </row>
    <row r="792" ht="15.75" customHeight="1">
      <c r="BQ792" s="3"/>
    </row>
    <row r="793" ht="15.75" customHeight="1">
      <c r="BQ793" s="3"/>
    </row>
    <row r="794" ht="15.75" customHeight="1">
      <c r="BQ794" s="3"/>
    </row>
    <row r="795" ht="15.75" customHeight="1">
      <c r="BQ795" s="3"/>
    </row>
    <row r="796" ht="15.75" customHeight="1">
      <c r="BQ796" s="3"/>
    </row>
    <row r="797" ht="15.75" customHeight="1">
      <c r="BQ797" s="3"/>
    </row>
    <row r="798" ht="15.75" customHeight="1">
      <c r="BQ798" s="3"/>
    </row>
    <row r="799" ht="15.75" customHeight="1">
      <c r="BQ799" s="3"/>
    </row>
    <row r="800" ht="15.75" customHeight="1">
      <c r="BQ800" s="3"/>
    </row>
    <row r="801" ht="15.75" customHeight="1">
      <c r="BQ801" s="3"/>
    </row>
    <row r="802" ht="15.75" customHeight="1">
      <c r="BQ802" s="3"/>
    </row>
    <row r="803" ht="15.75" customHeight="1">
      <c r="BQ803" s="3"/>
    </row>
    <row r="804" ht="15.75" customHeight="1">
      <c r="BQ804" s="3"/>
    </row>
    <row r="805" ht="15.75" customHeight="1">
      <c r="BQ805" s="3"/>
    </row>
    <row r="806" ht="15.75" customHeight="1">
      <c r="BQ806" s="3"/>
    </row>
    <row r="807" ht="15.75" customHeight="1">
      <c r="BQ807" s="3"/>
    </row>
    <row r="808" ht="15.75" customHeight="1">
      <c r="BQ808" s="3"/>
    </row>
    <row r="809" ht="15.75" customHeight="1">
      <c r="BQ809" s="3"/>
    </row>
    <row r="810" ht="15.75" customHeight="1">
      <c r="BQ810" s="3"/>
    </row>
    <row r="811" ht="15.75" customHeight="1">
      <c r="BQ811" s="3"/>
    </row>
    <row r="812" ht="15.75" customHeight="1">
      <c r="BQ812" s="3"/>
    </row>
    <row r="813" ht="15.75" customHeight="1">
      <c r="BQ813" s="3"/>
    </row>
    <row r="814" ht="15.75" customHeight="1">
      <c r="BQ814" s="3"/>
    </row>
    <row r="815" ht="15.75" customHeight="1">
      <c r="BQ815" s="3"/>
    </row>
    <row r="816" ht="15.75" customHeight="1">
      <c r="BQ816" s="3"/>
    </row>
    <row r="817" ht="15.75" customHeight="1">
      <c r="BQ817" s="3"/>
    </row>
    <row r="818" ht="15.75" customHeight="1">
      <c r="BQ818" s="3"/>
    </row>
    <row r="819" ht="15.75" customHeight="1">
      <c r="BQ819" s="3"/>
    </row>
    <row r="820" ht="15.75" customHeight="1">
      <c r="BQ820" s="3"/>
    </row>
    <row r="821" ht="15.75" customHeight="1">
      <c r="BQ821" s="3"/>
    </row>
    <row r="822" ht="15.75" customHeight="1">
      <c r="BQ822" s="3"/>
    </row>
    <row r="823" ht="15.75" customHeight="1">
      <c r="BQ823" s="3"/>
    </row>
    <row r="824" ht="15.75" customHeight="1">
      <c r="BQ824" s="3"/>
    </row>
    <row r="825" ht="15.75" customHeight="1">
      <c r="BQ825" s="3"/>
    </row>
    <row r="826" ht="15.75" customHeight="1">
      <c r="BQ826" s="3"/>
    </row>
    <row r="827" ht="15.75" customHeight="1">
      <c r="BQ827" s="3"/>
    </row>
    <row r="828" ht="15.75" customHeight="1">
      <c r="BQ828" s="3"/>
    </row>
    <row r="829" ht="15.75" customHeight="1">
      <c r="BQ829" s="3"/>
    </row>
    <row r="830" ht="15.75" customHeight="1">
      <c r="BQ830" s="3"/>
    </row>
    <row r="831" ht="15.75" customHeight="1">
      <c r="BQ831" s="3"/>
    </row>
    <row r="832" ht="15.75" customHeight="1">
      <c r="BQ832" s="3"/>
    </row>
    <row r="833" ht="15.75" customHeight="1">
      <c r="BQ833" s="3"/>
    </row>
    <row r="834" ht="15.75" customHeight="1">
      <c r="BQ834" s="3"/>
    </row>
    <row r="835" ht="15.75" customHeight="1">
      <c r="BQ835" s="3"/>
    </row>
    <row r="836" ht="15.75" customHeight="1">
      <c r="BQ836" s="3"/>
    </row>
    <row r="837" ht="15.75" customHeight="1">
      <c r="BQ837" s="3"/>
    </row>
    <row r="838" ht="15.75" customHeight="1">
      <c r="BQ838" s="3"/>
    </row>
    <row r="839" ht="15.75" customHeight="1">
      <c r="BQ839" s="3"/>
    </row>
    <row r="840" ht="15.75" customHeight="1">
      <c r="BQ840" s="3"/>
    </row>
    <row r="841" ht="15.75" customHeight="1">
      <c r="BQ841" s="3"/>
    </row>
    <row r="842" ht="15.75" customHeight="1">
      <c r="BQ842" s="3"/>
    </row>
    <row r="843" ht="15.75" customHeight="1">
      <c r="BQ843" s="3"/>
    </row>
    <row r="844" ht="15.75" customHeight="1">
      <c r="BQ844" s="3"/>
    </row>
    <row r="845" ht="15.75" customHeight="1">
      <c r="BQ845" s="3"/>
    </row>
    <row r="846" ht="15.75" customHeight="1">
      <c r="BQ846" s="3"/>
    </row>
    <row r="847" ht="15.75" customHeight="1">
      <c r="BQ847" s="3"/>
    </row>
    <row r="848" ht="15.75" customHeight="1">
      <c r="BQ848" s="3"/>
    </row>
    <row r="849" ht="15.75" customHeight="1">
      <c r="BQ849" s="3"/>
    </row>
    <row r="850" ht="15.75" customHeight="1">
      <c r="BQ850" s="3"/>
    </row>
    <row r="851" ht="15.75" customHeight="1">
      <c r="BQ851" s="3"/>
    </row>
    <row r="852" ht="15.75" customHeight="1">
      <c r="BQ852" s="3"/>
    </row>
    <row r="853" ht="15.75" customHeight="1">
      <c r="BQ853" s="3"/>
    </row>
    <row r="854" ht="15.75" customHeight="1">
      <c r="BQ854" s="3"/>
    </row>
    <row r="855" ht="15.75" customHeight="1">
      <c r="BQ855" s="3"/>
    </row>
    <row r="856" ht="15.75" customHeight="1">
      <c r="BQ856" s="3"/>
    </row>
    <row r="857" ht="15.75" customHeight="1">
      <c r="BQ857" s="3"/>
    </row>
    <row r="858" ht="15.75" customHeight="1">
      <c r="BQ858" s="3"/>
    </row>
    <row r="859" ht="15.75" customHeight="1">
      <c r="BQ859" s="3"/>
    </row>
    <row r="860" ht="15.75" customHeight="1">
      <c r="BQ860" s="3"/>
    </row>
    <row r="861" ht="15.75" customHeight="1">
      <c r="BQ861" s="3"/>
    </row>
    <row r="862" ht="15.75" customHeight="1">
      <c r="BQ862" s="3"/>
    </row>
    <row r="863" ht="15.75" customHeight="1">
      <c r="BQ863" s="3"/>
    </row>
    <row r="864" ht="15.75" customHeight="1">
      <c r="BQ864" s="3"/>
    </row>
    <row r="865" ht="15.75" customHeight="1">
      <c r="BQ865" s="3"/>
    </row>
    <row r="866" ht="15.75" customHeight="1">
      <c r="BQ866" s="3"/>
    </row>
    <row r="867" ht="15.75" customHeight="1">
      <c r="BQ867" s="3"/>
    </row>
    <row r="868" ht="15.75" customHeight="1">
      <c r="BQ868" s="3"/>
    </row>
    <row r="869" ht="15.75" customHeight="1">
      <c r="BQ869" s="3"/>
    </row>
    <row r="870" ht="15.75" customHeight="1">
      <c r="BQ870" s="3"/>
    </row>
    <row r="871" ht="15.75" customHeight="1">
      <c r="BQ871" s="3"/>
    </row>
    <row r="872" ht="15.75" customHeight="1">
      <c r="BQ872" s="3"/>
    </row>
    <row r="873" ht="15.75" customHeight="1">
      <c r="BQ873" s="3"/>
    </row>
    <row r="874" ht="15.75" customHeight="1">
      <c r="BQ874" s="3"/>
    </row>
    <row r="875" ht="15.75" customHeight="1">
      <c r="BQ875" s="3"/>
    </row>
    <row r="876" ht="15.75" customHeight="1">
      <c r="BQ876" s="3"/>
    </row>
    <row r="877" ht="15.75" customHeight="1">
      <c r="BQ877" s="3"/>
    </row>
    <row r="878" ht="15.75" customHeight="1">
      <c r="BQ878" s="3"/>
    </row>
    <row r="879" ht="15.75" customHeight="1">
      <c r="BQ879" s="3"/>
    </row>
    <row r="880" ht="15.75" customHeight="1">
      <c r="BQ880" s="3"/>
    </row>
    <row r="881" ht="15.75" customHeight="1">
      <c r="BQ881" s="3"/>
    </row>
    <row r="882" ht="15.75" customHeight="1">
      <c r="BQ882" s="3"/>
    </row>
    <row r="883" ht="15.75" customHeight="1">
      <c r="BQ883" s="3"/>
    </row>
    <row r="884" ht="15.75" customHeight="1">
      <c r="BQ884" s="3"/>
    </row>
    <row r="885" ht="15.75" customHeight="1">
      <c r="BQ885" s="3"/>
    </row>
    <row r="886" ht="15.75" customHeight="1">
      <c r="BQ886" s="3"/>
    </row>
    <row r="887" ht="15.75" customHeight="1">
      <c r="BQ887" s="3"/>
    </row>
    <row r="888" ht="15.75" customHeight="1">
      <c r="BQ888" s="3"/>
    </row>
    <row r="889" ht="15.75" customHeight="1">
      <c r="BQ889" s="3"/>
    </row>
    <row r="890" ht="15.75" customHeight="1">
      <c r="BQ890" s="3"/>
    </row>
    <row r="891" ht="15.75" customHeight="1">
      <c r="BQ891" s="3"/>
    </row>
    <row r="892" ht="15.75" customHeight="1">
      <c r="BQ892" s="3"/>
    </row>
    <row r="893" ht="15.75" customHeight="1">
      <c r="BQ893" s="3"/>
    </row>
    <row r="894" ht="15.75" customHeight="1">
      <c r="BQ894" s="3"/>
    </row>
    <row r="895" ht="15.75" customHeight="1">
      <c r="BQ895" s="3"/>
    </row>
    <row r="896" ht="15.75" customHeight="1">
      <c r="BQ896" s="3"/>
    </row>
    <row r="897" ht="15.75" customHeight="1">
      <c r="BQ897" s="3"/>
    </row>
    <row r="898" ht="15.75" customHeight="1">
      <c r="BQ898" s="3"/>
    </row>
    <row r="899" ht="15.75" customHeight="1">
      <c r="BQ899" s="3"/>
    </row>
    <row r="900" ht="15.75" customHeight="1">
      <c r="BQ900" s="3"/>
    </row>
    <row r="901" ht="15.75" customHeight="1">
      <c r="BQ901" s="3"/>
    </row>
    <row r="902" ht="15.75" customHeight="1">
      <c r="BQ902" s="3"/>
    </row>
    <row r="903" ht="15.75" customHeight="1">
      <c r="BQ903" s="3"/>
    </row>
    <row r="904" ht="15.75" customHeight="1">
      <c r="BQ904" s="3"/>
    </row>
    <row r="905" ht="15.75" customHeight="1">
      <c r="BQ905" s="3"/>
    </row>
    <row r="906" ht="15.75" customHeight="1">
      <c r="BQ906" s="3"/>
    </row>
    <row r="907" ht="15.75" customHeight="1">
      <c r="BQ907" s="3"/>
    </row>
    <row r="908" ht="15.75" customHeight="1">
      <c r="BQ908" s="3"/>
    </row>
    <row r="909" ht="15.75" customHeight="1">
      <c r="BQ909" s="3"/>
    </row>
    <row r="910" ht="15.75" customHeight="1">
      <c r="BQ910" s="3"/>
    </row>
    <row r="911" ht="15.75" customHeight="1">
      <c r="BQ911" s="3"/>
    </row>
    <row r="912" ht="15.75" customHeight="1">
      <c r="BQ912" s="3"/>
    </row>
    <row r="913" ht="15.75" customHeight="1">
      <c r="BQ913" s="3"/>
    </row>
    <row r="914" ht="15.75" customHeight="1">
      <c r="BQ914" s="3"/>
    </row>
    <row r="915" ht="15.75" customHeight="1">
      <c r="BQ915" s="3"/>
    </row>
    <row r="916" ht="15.75" customHeight="1">
      <c r="BQ916" s="3"/>
    </row>
    <row r="917" ht="15.75" customHeight="1">
      <c r="BQ917" s="3"/>
    </row>
    <row r="918" ht="15.75" customHeight="1">
      <c r="BQ918" s="3"/>
    </row>
    <row r="919" ht="15.75" customHeight="1">
      <c r="BQ919" s="3"/>
    </row>
    <row r="920" ht="15.75" customHeight="1">
      <c r="BQ920" s="3"/>
    </row>
    <row r="921" ht="15.75" customHeight="1">
      <c r="BQ921" s="3"/>
    </row>
    <row r="922" ht="15.75" customHeight="1">
      <c r="BQ922" s="3"/>
    </row>
    <row r="923" ht="15.75" customHeight="1">
      <c r="BQ923" s="3"/>
    </row>
    <row r="924" ht="15.75" customHeight="1">
      <c r="BQ924" s="3"/>
    </row>
    <row r="925" ht="15.75" customHeight="1">
      <c r="BQ925" s="3"/>
    </row>
    <row r="926" ht="15.75" customHeight="1">
      <c r="BQ926" s="3"/>
    </row>
    <row r="927" ht="15.75" customHeight="1">
      <c r="BQ927" s="3"/>
    </row>
    <row r="928" ht="15.75" customHeight="1">
      <c r="BQ928" s="3"/>
    </row>
    <row r="929" ht="15.75" customHeight="1">
      <c r="BQ929" s="3"/>
    </row>
    <row r="930" ht="15.75" customHeight="1">
      <c r="BQ930" s="3"/>
    </row>
    <row r="931" ht="15.75" customHeight="1">
      <c r="BQ931" s="3"/>
    </row>
    <row r="932" ht="15.75" customHeight="1">
      <c r="BQ932" s="3"/>
    </row>
    <row r="933" ht="15.75" customHeight="1">
      <c r="BQ933" s="3"/>
    </row>
    <row r="934" ht="15.75" customHeight="1">
      <c r="BQ934" s="3"/>
    </row>
    <row r="935" ht="15.75" customHeight="1">
      <c r="BQ935" s="3"/>
    </row>
    <row r="936" ht="15.75" customHeight="1">
      <c r="BQ936" s="3"/>
    </row>
    <row r="937" ht="15.75" customHeight="1">
      <c r="BQ937" s="3"/>
    </row>
    <row r="938" ht="15.75" customHeight="1">
      <c r="BQ938" s="3"/>
    </row>
    <row r="939" ht="15.75" customHeight="1">
      <c r="BQ939" s="3"/>
    </row>
    <row r="940" ht="15.75" customHeight="1">
      <c r="BQ940" s="3"/>
    </row>
    <row r="941" ht="15.75" customHeight="1">
      <c r="BQ941" s="3"/>
    </row>
    <row r="942" ht="15.75" customHeight="1">
      <c r="BQ942" s="3"/>
    </row>
    <row r="943" ht="15.75" customHeight="1">
      <c r="BQ943" s="3"/>
    </row>
    <row r="944" ht="15.75" customHeight="1">
      <c r="BQ944" s="3"/>
    </row>
    <row r="945" ht="15.75" customHeight="1">
      <c r="BQ945" s="3"/>
    </row>
    <row r="946" ht="15.75" customHeight="1">
      <c r="BQ946" s="3"/>
    </row>
    <row r="947" ht="15.75" customHeight="1">
      <c r="BQ947" s="3"/>
    </row>
    <row r="948" ht="15.75" customHeight="1">
      <c r="BQ948" s="3"/>
    </row>
    <row r="949" ht="15.75" customHeight="1">
      <c r="BQ949" s="3"/>
    </row>
    <row r="950" ht="15.75" customHeight="1">
      <c r="BQ950" s="3"/>
    </row>
    <row r="951" ht="15.75" customHeight="1">
      <c r="BQ951" s="3"/>
    </row>
    <row r="952" ht="15.75" customHeight="1">
      <c r="BQ952" s="3"/>
    </row>
    <row r="953" ht="15.75" customHeight="1">
      <c r="BQ953" s="3"/>
    </row>
    <row r="954" ht="15.75" customHeight="1">
      <c r="BQ954" s="3"/>
    </row>
    <row r="955" ht="15.75" customHeight="1">
      <c r="BQ955" s="3"/>
    </row>
    <row r="956" ht="15.75" customHeight="1">
      <c r="BQ956" s="3"/>
    </row>
    <row r="957" ht="15.75" customHeight="1">
      <c r="BQ957" s="3"/>
    </row>
    <row r="958" ht="15.75" customHeight="1">
      <c r="BQ958" s="3"/>
    </row>
    <row r="959" ht="15.75" customHeight="1">
      <c r="BQ959" s="3"/>
    </row>
    <row r="960" ht="15.75" customHeight="1">
      <c r="BQ960" s="3"/>
    </row>
    <row r="961" ht="15.75" customHeight="1">
      <c r="BQ961" s="3"/>
    </row>
    <row r="962" ht="15.75" customHeight="1">
      <c r="BQ962" s="3"/>
    </row>
    <row r="963" ht="15.75" customHeight="1">
      <c r="BQ963" s="3"/>
    </row>
    <row r="964" ht="15.75" customHeight="1">
      <c r="BQ964" s="3"/>
    </row>
    <row r="965" ht="15.75" customHeight="1">
      <c r="BQ965" s="3"/>
    </row>
    <row r="966" ht="15.75" customHeight="1">
      <c r="BQ966" s="3"/>
    </row>
    <row r="967" ht="15.75" customHeight="1">
      <c r="BQ967" s="3"/>
    </row>
    <row r="968" ht="15.75" customHeight="1">
      <c r="BQ968" s="3"/>
    </row>
    <row r="969" ht="15.75" customHeight="1">
      <c r="BQ969" s="3"/>
    </row>
    <row r="970" ht="15.75" customHeight="1">
      <c r="BQ970" s="3"/>
    </row>
    <row r="971" ht="15.75" customHeight="1">
      <c r="BQ971" s="3"/>
    </row>
    <row r="972" ht="15.75" customHeight="1">
      <c r="BQ972" s="3"/>
    </row>
    <row r="973" ht="15.75" customHeight="1">
      <c r="BQ973" s="3"/>
    </row>
    <row r="974" ht="15.75" customHeight="1">
      <c r="BQ974" s="3"/>
    </row>
    <row r="975" ht="15.75" customHeight="1">
      <c r="BQ975" s="3"/>
    </row>
    <row r="976" ht="15.75" customHeight="1">
      <c r="BQ976" s="3"/>
    </row>
    <row r="977" ht="15.75" customHeight="1">
      <c r="BQ977" s="3"/>
    </row>
    <row r="978" ht="15.75" customHeight="1">
      <c r="BQ978" s="3"/>
    </row>
    <row r="979" ht="15.75" customHeight="1">
      <c r="BQ979" s="3"/>
    </row>
    <row r="980" ht="15.75" customHeight="1">
      <c r="BQ980" s="3"/>
    </row>
    <row r="981" ht="15.75" customHeight="1">
      <c r="BQ981" s="3"/>
    </row>
    <row r="982" ht="15.75" customHeight="1">
      <c r="BQ982" s="3"/>
    </row>
    <row r="983" ht="15.75" customHeight="1">
      <c r="BQ983" s="3"/>
    </row>
    <row r="984" ht="15.75" customHeight="1">
      <c r="BQ984" s="3"/>
    </row>
    <row r="985" ht="15.75" customHeight="1">
      <c r="BQ985" s="3"/>
    </row>
    <row r="986" ht="15.75" customHeight="1">
      <c r="BQ986" s="3"/>
    </row>
    <row r="987" ht="15.75" customHeight="1">
      <c r="BQ987" s="3"/>
    </row>
    <row r="988" ht="15.75" customHeight="1">
      <c r="BQ988" s="3"/>
    </row>
    <row r="989" ht="15.75" customHeight="1">
      <c r="BQ989" s="3"/>
    </row>
    <row r="990" ht="15.75" customHeight="1">
      <c r="BQ990" s="3"/>
    </row>
    <row r="991" ht="15.75" customHeight="1">
      <c r="BQ991" s="3"/>
    </row>
    <row r="992" ht="15.75" customHeight="1">
      <c r="BQ992" s="3"/>
    </row>
    <row r="993" ht="15.75" customHeight="1">
      <c r="BQ993" s="3"/>
    </row>
    <row r="994" ht="15.75" customHeight="1">
      <c r="BQ994" s="3"/>
    </row>
    <row r="995" ht="15.75" customHeight="1">
      <c r="BQ995" s="3"/>
    </row>
    <row r="996" ht="15.75" customHeight="1">
      <c r="BQ996" s="3"/>
    </row>
    <row r="997" ht="15.75" customHeight="1">
      <c r="BQ997" s="3"/>
    </row>
    <row r="998" ht="15.75" customHeight="1">
      <c r="BQ998" s="3"/>
    </row>
    <row r="999" ht="15.75" customHeight="1">
      <c r="BQ999" s="3"/>
    </row>
    <row r="1000" ht="15.75" customHeight="1">
      <c r="BQ1000" s="3"/>
    </row>
  </sheetData>
  <mergeCells count="14">
    <mergeCell ref="AG3:AL3"/>
    <mergeCell ref="AM3:AR3"/>
    <mergeCell ref="AS3:AX3"/>
    <mergeCell ref="AY3:BD3"/>
    <mergeCell ref="BE3:BJ3"/>
    <mergeCell ref="BK3:BP3"/>
    <mergeCell ref="BQ3:BV3"/>
    <mergeCell ref="A1:B1"/>
    <mergeCell ref="A2:B2"/>
    <mergeCell ref="C3:H3"/>
    <mergeCell ref="I3:N3"/>
    <mergeCell ref="O3:T3"/>
    <mergeCell ref="U3:Z3"/>
    <mergeCell ref="AA3:AF3"/>
  </mergeCells>
  <conditionalFormatting sqref="B1:B1000">
    <cfRule type="notContainsBlanks" dxfId="0" priority="1">
      <formula>LEN(TRIM(B1))&gt;0</formula>
    </cfRule>
  </conditionalFormatting>
  <hyperlinks>
    <hyperlink r:id="rId1" ref="A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8.13"/>
    <col customWidth="1" min="2" max="2" width="38.88"/>
    <col customWidth="1" min="3" max="6" width="12.63"/>
    <col customWidth="1" min="11" max="11" width="15.0"/>
  </cols>
  <sheetData>
    <row r="1" ht="15.75" customHeight="1">
      <c r="A1" s="1" t="s">
        <v>0</v>
      </c>
      <c r="B1" s="9"/>
      <c r="C1" s="19"/>
      <c r="D1" s="41"/>
      <c r="E1" s="41"/>
      <c r="F1" s="41"/>
      <c r="G1" s="41"/>
      <c r="H1" s="19"/>
      <c r="I1" s="19"/>
      <c r="J1" s="19"/>
      <c r="K1" s="19"/>
      <c r="L1" s="19"/>
      <c r="M1" s="41"/>
      <c r="N1" s="19"/>
      <c r="O1" s="19"/>
      <c r="AR1" s="42"/>
      <c r="AS1" s="42"/>
      <c r="AT1" s="42"/>
      <c r="AU1" s="42"/>
      <c r="AV1" s="42"/>
      <c r="AW1" s="42"/>
      <c r="AX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</row>
    <row r="2" ht="15.75" customHeight="1">
      <c r="A2" s="1" t="s">
        <v>1</v>
      </c>
      <c r="B2" s="9"/>
      <c r="C2" s="19"/>
      <c r="D2" s="41"/>
      <c r="E2" s="41"/>
      <c r="F2" s="41"/>
      <c r="G2" s="41"/>
      <c r="H2" s="19"/>
      <c r="I2" s="19"/>
      <c r="J2" s="19"/>
      <c r="K2" s="19"/>
      <c r="L2" s="19"/>
      <c r="M2" s="41"/>
      <c r="N2" s="19"/>
      <c r="O2" s="19"/>
      <c r="AR2" s="42"/>
      <c r="AS2" s="42"/>
      <c r="AT2" s="42"/>
      <c r="AU2" s="42"/>
      <c r="AV2" s="42"/>
      <c r="AW2" s="42"/>
      <c r="AX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</row>
    <row r="3" ht="15.75" customHeight="1">
      <c r="A3" s="6" t="s">
        <v>2</v>
      </c>
      <c r="B3" s="7" t="s">
        <v>3</v>
      </c>
      <c r="C3" s="8">
        <v>45778.0</v>
      </c>
      <c r="D3" s="2"/>
      <c r="E3" s="2"/>
      <c r="F3" s="2"/>
      <c r="G3" s="2"/>
      <c r="H3" s="9"/>
      <c r="I3" s="8">
        <v>45809.0</v>
      </c>
      <c r="J3" s="2"/>
      <c r="K3" s="2"/>
      <c r="L3" s="2"/>
      <c r="M3" s="2"/>
      <c r="N3" s="2"/>
      <c r="O3" s="9"/>
      <c r="P3" s="43">
        <v>45839.0</v>
      </c>
      <c r="Q3" s="2"/>
      <c r="R3" s="2"/>
      <c r="S3" s="2"/>
      <c r="T3" s="2"/>
      <c r="U3" s="2"/>
      <c r="V3" s="9"/>
      <c r="W3" s="43">
        <v>45900.0</v>
      </c>
      <c r="X3" s="2"/>
      <c r="Y3" s="2"/>
      <c r="Z3" s="2"/>
      <c r="AA3" s="2"/>
      <c r="AB3" s="2"/>
      <c r="AC3" s="9"/>
      <c r="AD3" s="43">
        <v>45930.0</v>
      </c>
      <c r="AE3" s="2"/>
      <c r="AF3" s="2"/>
      <c r="AG3" s="2"/>
      <c r="AH3" s="2"/>
      <c r="AI3" s="2"/>
      <c r="AJ3" s="9"/>
      <c r="AK3" s="10">
        <v>45961.0</v>
      </c>
      <c r="AL3" s="2"/>
      <c r="AM3" s="2"/>
      <c r="AN3" s="2"/>
      <c r="AO3" s="2"/>
      <c r="AP3" s="2"/>
      <c r="AQ3" s="9"/>
      <c r="AR3" s="10">
        <v>45991.0</v>
      </c>
      <c r="AS3" s="2"/>
      <c r="AT3" s="2"/>
      <c r="AU3" s="2"/>
      <c r="AV3" s="2"/>
      <c r="AW3" s="2"/>
      <c r="AX3" s="9"/>
      <c r="AY3" s="10">
        <v>46022.0</v>
      </c>
      <c r="AZ3" s="2"/>
      <c r="BA3" s="2"/>
      <c r="BB3" s="2"/>
      <c r="BC3" s="2"/>
      <c r="BD3" s="2"/>
      <c r="BE3" s="9"/>
      <c r="BF3" s="10">
        <v>46053.0</v>
      </c>
      <c r="BG3" s="2"/>
      <c r="BH3" s="2"/>
      <c r="BI3" s="2"/>
      <c r="BJ3" s="2"/>
      <c r="BK3" s="2"/>
      <c r="BL3" s="9"/>
      <c r="BM3" s="10">
        <v>46081.0</v>
      </c>
      <c r="BN3" s="2"/>
      <c r="BO3" s="2"/>
      <c r="BP3" s="2"/>
      <c r="BQ3" s="2"/>
      <c r="BR3" s="2"/>
      <c r="BS3" s="9"/>
      <c r="BT3" s="10">
        <v>46105.0</v>
      </c>
      <c r="BU3" s="2"/>
      <c r="BV3" s="2"/>
      <c r="BW3" s="2"/>
      <c r="BX3" s="2"/>
      <c r="BY3" s="2"/>
      <c r="BZ3" s="9"/>
      <c r="CA3" s="10">
        <v>46142.0</v>
      </c>
      <c r="CB3" s="2"/>
      <c r="CC3" s="2"/>
      <c r="CD3" s="2"/>
      <c r="CE3" s="2"/>
      <c r="CF3" s="2"/>
      <c r="CG3" s="9"/>
    </row>
    <row r="4" ht="15.75" customHeight="1">
      <c r="A4" s="14"/>
      <c r="B4" s="14"/>
      <c r="C4" s="44" t="s">
        <v>50</v>
      </c>
      <c r="D4" s="45" t="s">
        <v>51</v>
      </c>
      <c r="E4" s="45" t="s">
        <v>52</v>
      </c>
      <c r="F4" s="45" t="s">
        <v>53</v>
      </c>
      <c r="G4" s="20" t="s">
        <v>54</v>
      </c>
      <c r="H4" s="20" t="s">
        <v>55</v>
      </c>
      <c r="I4" s="44" t="s">
        <v>50</v>
      </c>
      <c r="J4" s="45" t="s">
        <v>51</v>
      </c>
      <c r="K4" s="44" t="s">
        <v>52</v>
      </c>
      <c r="L4" s="44" t="s">
        <v>53</v>
      </c>
      <c r="M4" s="45" t="s">
        <v>56</v>
      </c>
      <c r="N4" s="20" t="s">
        <v>54</v>
      </c>
      <c r="O4" s="20" t="s">
        <v>55</v>
      </c>
      <c r="P4" s="46" t="s">
        <v>50</v>
      </c>
      <c r="Q4" s="47" t="s">
        <v>51</v>
      </c>
      <c r="R4" s="46" t="s">
        <v>52</v>
      </c>
      <c r="S4" s="46" t="s">
        <v>53</v>
      </c>
      <c r="T4" s="47" t="s">
        <v>57</v>
      </c>
      <c r="U4" s="48" t="s">
        <v>54</v>
      </c>
      <c r="V4" s="48" t="s">
        <v>55</v>
      </c>
      <c r="W4" s="46" t="s">
        <v>50</v>
      </c>
      <c r="X4" s="47" t="s">
        <v>51</v>
      </c>
      <c r="Y4" s="46" t="s">
        <v>52</v>
      </c>
      <c r="Z4" s="46" t="s">
        <v>53</v>
      </c>
      <c r="AA4" s="47" t="s">
        <v>57</v>
      </c>
      <c r="AB4" s="48" t="s">
        <v>54</v>
      </c>
      <c r="AC4" s="48" t="s">
        <v>55</v>
      </c>
      <c r="AD4" s="46" t="s">
        <v>50</v>
      </c>
      <c r="AE4" s="47" t="s">
        <v>51</v>
      </c>
      <c r="AF4" s="46" t="s">
        <v>52</v>
      </c>
      <c r="AG4" s="46" t="s">
        <v>53</v>
      </c>
      <c r="AH4" s="47" t="s">
        <v>57</v>
      </c>
      <c r="AI4" s="48" t="s">
        <v>54</v>
      </c>
      <c r="AJ4" s="48" t="s">
        <v>55</v>
      </c>
      <c r="AK4" s="49" t="s">
        <v>50</v>
      </c>
      <c r="AL4" s="50" t="s">
        <v>51</v>
      </c>
      <c r="AM4" s="49" t="s">
        <v>52</v>
      </c>
      <c r="AN4" s="49" t="s">
        <v>53</v>
      </c>
      <c r="AO4" s="50" t="s">
        <v>57</v>
      </c>
      <c r="AP4" s="51" t="s">
        <v>54</v>
      </c>
      <c r="AQ4" s="51" t="s">
        <v>55</v>
      </c>
      <c r="AR4" s="49" t="s">
        <v>50</v>
      </c>
      <c r="AS4" s="50" t="s">
        <v>51</v>
      </c>
      <c r="AT4" s="49" t="s">
        <v>52</v>
      </c>
      <c r="AU4" s="49" t="s">
        <v>53</v>
      </c>
      <c r="AV4" s="50" t="s">
        <v>57</v>
      </c>
      <c r="AW4" s="51" t="s">
        <v>54</v>
      </c>
      <c r="AX4" s="51" t="s">
        <v>55</v>
      </c>
      <c r="AY4" s="49" t="s">
        <v>50</v>
      </c>
      <c r="AZ4" s="50" t="s">
        <v>51</v>
      </c>
      <c r="BA4" s="49" t="s">
        <v>52</v>
      </c>
      <c r="BB4" s="49" t="s">
        <v>53</v>
      </c>
      <c r="BC4" s="50" t="s">
        <v>57</v>
      </c>
      <c r="BD4" s="51" t="s">
        <v>54</v>
      </c>
      <c r="BE4" s="51" t="s">
        <v>55</v>
      </c>
      <c r="BF4" s="49" t="s">
        <v>50</v>
      </c>
      <c r="BG4" s="50" t="s">
        <v>51</v>
      </c>
      <c r="BH4" s="49" t="s">
        <v>52</v>
      </c>
      <c r="BI4" s="49" t="s">
        <v>53</v>
      </c>
      <c r="BJ4" s="50" t="s">
        <v>57</v>
      </c>
      <c r="BK4" s="51" t="s">
        <v>54</v>
      </c>
      <c r="BL4" s="51" t="s">
        <v>55</v>
      </c>
      <c r="BM4" s="49" t="s">
        <v>50</v>
      </c>
      <c r="BN4" s="50" t="s">
        <v>51</v>
      </c>
      <c r="BO4" s="49" t="s">
        <v>52</v>
      </c>
      <c r="BP4" s="49" t="s">
        <v>53</v>
      </c>
      <c r="BQ4" s="50" t="s">
        <v>57</v>
      </c>
      <c r="BR4" s="51" t="s">
        <v>54</v>
      </c>
      <c r="BS4" s="51" t="s">
        <v>55</v>
      </c>
      <c r="BT4" s="49" t="s">
        <v>50</v>
      </c>
      <c r="BU4" s="50" t="s">
        <v>51</v>
      </c>
      <c r="BV4" s="49" t="s">
        <v>52</v>
      </c>
      <c r="BW4" s="49" t="s">
        <v>53</v>
      </c>
      <c r="BX4" s="50" t="s">
        <v>57</v>
      </c>
      <c r="BY4" s="51" t="s">
        <v>54</v>
      </c>
      <c r="BZ4" s="51" t="s">
        <v>55</v>
      </c>
      <c r="CA4" s="49" t="s">
        <v>50</v>
      </c>
      <c r="CB4" s="50" t="s">
        <v>51</v>
      </c>
      <c r="CC4" s="49" t="s">
        <v>52</v>
      </c>
      <c r="CD4" s="49" t="s">
        <v>53</v>
      </c>
      <c r="CE4" s="50" t="s">
        <v>57</v>
      </c>
      <c r="CF4" s="51" t="s">
        <v>54</v>
      </c>
      <c r="CG4" s="51" t="s">
        <v>55</v>
      </c>
    </row>
    <row r="5" ht="15.75" customHeight="1">
      <c r="A5" s="13"/>
      <c r="B5" s="52" t="s">
        <v>10</v>
      </c>
      <c r="C5" s="41">
        <v>8.0</v>
      </c>
      <c r="D5" s="41">
        <v>2.0</v>
      </c>
      <c r="E5" s="41">
        <f t="shared" ref="E5:E44" si="1">C5+D5</f>
        <v>10</v>
      </c>
      <c r="F5" s="41" t="s">
        <v>58</v>
      </c>
      <c r="G5" s="41">
        <f t="shared" ref="G5:G44" si="2">E5/10*100</f>
        <v>100</v>
      </c>
      <c r="H5" s="19"/>
      <c r="I5" s="20">
        <v>12.0</v>
      </c>
      <c r="J5" s="19">
        <v>4.0</v>
      </c>
      <c r="K5" s="19">
        <f t="shared" ref="K5:K44" si="3">E5+I5+J5</f>
        <v>26</v>
      </c>
      <c r="L5" s="19" t="s">
        <v>59</v>
      </c>
      <c r="M5" s="41" t="s">
        <v>60</v>
      </c>
      <c r="N5" s="19">
        <f t="shared" ref="N5:N44" si="4">K5/26*100</f>
        <v>100</v>
      </c>
      <c r="O5" s="19"/>
      <c r="P5" s="53">
        <v>15.0</v>
      </c>
      <c r="Q5" s="54">
        <v>3.0</v>
      </c>
      <c r="R5" s="54">
        <v>44.0</v>
      </c>
      <c r="S5" s="55" t="s">
        <v>61</v>
      </c>
      <c r="T5" s="56" t="s">
        <v>62</v>
      </c>
      <c r="U5" s="54">
        <f t="shared" ref="U5:U25" si="5">R5/44%</f>
        <v>100</v>
      </c>
      <c r="V5" s="54">
        <v>100.0</v>
      </c>
      <c r="W5" s="53">
        <v>11.0</v>
      </c>
      <c r="X5" s="54">
        <v>4.0</v>
      </c>
      <c r="Y5" s="54">
        <f t="shared" ref="Y5:Y44" si="6">(R5+W5+X5)</f>
        <v>59</v>
      </c>
      <c r="Z5" s="55" t="s">
        <v>63</v>
      </c>
      <c r="AA5" s="56" t="s">
        <v>64</v>
      </c>
      <c r="AB5" s="54">
        <f t="shared" ref="AB5:AB44" si="7">(Y5*100)/59</f>
        <v>100</v>
      </c>
      <c r="AC5" s="54"/>
      <c r="AD5" s="53">
        <v>9.0</v>
      </c>
      <c r="AE5" s="54">
        <v>4.0</v>
      </c>
      <c r="AF5" s="54">
        <f t="shared" ref="AF5:AF44" si="8">(Y5+AD5+AE5)</f>
        <v>72</v>
      </c>
      <c r="AG5" s="55" t="s">
        <v>65</v>
      </c>
      <c r="AH5" s="56" t="s">
        <v>66</v>
      </c>
      <c r="AI5" s="57">
        <f t="shared" ref="AI5:AI44" si="9">(AF5*100)/72</f>
        <v>100</v>
      </c>
      <c r="AJ5" s="57"/>
      <c r="AK5" s="58">
        <v>16.0</v>
      </c>
      <c r="AL5" s="59">
        <v>3.0</v>
      </c>
      <c r="AM5" s="59">
        <f t="shared" ref="AM5:AM44" si="10">(AF5+AK5+AL5)</f>
        <v>91</v>
      </c>
      <c r="AN5" s="60" t="s">
        <v>67</v>
      </c>
      <c r="AO5" s="61" t="s">
        <v>68</v>
      </c>
      <c r="AP5" s="62">
        <f t="shared" ref="AP5:AP44" si="11">(AM5*100)/91</f>
        <v>100</v>
      </c>
      <c r="AQ5" s="63"/>
      <c r="AR5" s="58">
        <v>12.0</v>
      </c>
      <c r="AS5" s="59">
        <v>5.0</v>
      </c>
      <c r="AT5" s="59">
        <f t="shared" ref="AT5:AT44" si="12">(AM5+AR5+AS5)</f>
        <v>108</v>
      </c>
      <c r="AU5" s="60">
        <v>8.0</v>
      </c>
      <c r="AV5" s="61" t="s">
        <v>69</v>
      </c>
      <c r="AW5" s="62">
        <f t="shared" ref="AW5:AW44" si="13">(AT5*100)/108</f>
        <v>100</v>
      </c>
      <c r="AX5" s="63"/>
      <c r="AY5" s="58">
        <v>7.0</v>
      </c>
      <c r="AZ5" s="59">
        <v>4.0</v>
      </c>
      <c r="BA5" s="59">
        <f t="shared" ref="BA5:BA44" si="14">(AT5+AY5+AZ5)</f>
        <v>119</v>
      </c>
      <c r="BB5" s="60">
        <v>6.0</v>
      </c>
      <c r="BC5" s="61" t="s">
        <v>70</v>
      </c>
      <c r="BD5" s="62">
        <f t="shared" ref="BD5:BD44" si="15">(BA5*100)/119</f>
        <v>100</v>
      </c>
      <c r="BE5" s="63"/>
      <c r="BF5" s="58">
        <v>10.0</v>
      </c>
      <c r="BG5" s="59">
        <v>6.0</v>
      </c>
      <c r="BH5" s="62">
        <f t="shared" ref="BH5:BH44" si="16">(BA5+BF5+BG5)</f>
        <v>135</v>
      </c>
      <c r="BI5" s="59">
        <v>8.0</v>
      </c>
      <c r="BJ5" s="61" t="s">
        <v>71</v>
      </c>
      <c r="BK5" s="62">
        <f t="shared" ref="BK5:BK44" si="17">(BH5*100)/135</f>
        <v>100</v>
      </c>
      <c r="BL5" s="63"/>
      <c r="BM5" s="58">
        <v>15.0</v>
      </c>
      <c r="BN5" s="59">
        <v>6.0</v>
      </c>
      <c r="BO5" s="62">
        <f t="shared" ref="BO5:BO44" si="18">(BH5+BM5+BN5)</f>
        <v>156</v>
      </c>
      <c r="BP5" s="59">
        <v>8.0</v>
      </c>
      <c r="BQ5" s="61" t="s">
        <v>72</v>
      </c>
      <c r="BR5" s="62">
        <f t="shared" ref="BR5:BR44" si="19">(BO5/156)*100</f>
        <v>100</v>
      </c>
      <c r="BS5" s="63"/>
      <c r="BT5" s="58">
        <v>13.0</v>
      </c>
      <c r="BU5" s="59">
        <v>7.0</v>
      </c>
      <c r="BV5" s="62">
        <f t="shared" ref="BV5:BV44" si="20">(BO5+BT5+BU5)</f>
        <v>176</v>
      </c>
      <c r="BW5" s="59">
        <v>8.0</v>
      </c>
      <c r="BX5" s="61" t="s">
        <v>73</v>
      </c>
      <c r="BZ5" s="63"/>
      <c r="CA5" s="58">
        <v>14.0</v>
      </c>
      <c r="CB5" s="59">
        <v>11.0</v>
      </c>
      <c r="CC5" s="62">
        <f t="shared" ref="CC5:CC44" si="21">(BV5+CA5+CB5)</f>
        <v>201</v>
      </c>
      <c r="CD5" s="59">
        <v>8.0</v>
      </c>
      <c r="CE5" s="61" t="s">
        <v>74</v>
      </c>
      <c r="CF5" s="62">
        <f t="shared" ref="CF5:CF44" si="22">(CC5/201)*100</f>
        <v>100</v>
      </c>
      <c r="CG5" s="63"/>
    </row>
    <row r="6" ht="15.75" customHeight="1">
      <c r="A6" s="29">
        <v>1.0</v>
      </c>
      <c r="B6" s="30" t="s">
        <v>11</v>
      </c>
      <c r="C6" s="41">
        <v>8.0</v>
      </c>
      <c r="D6" s="41">
        <v>1.0</v>
      </c>
      <c r="E6" s="41">
        <f t="shared" si="1"/>
        <v>9</v>
      </c>
      <c r="F6" s="41">
        <v>6.0</v>
      </c>
      <c r="G6" s="41">
        <f t="shared" si="2"/>
        <v>90</v>
      </c>
      <c r="H6" s="19">
        <f t="shared" ref="H6:H44" si="23">F6/6*100</f>
        <v>100</v>
      </c>
      <c r="I6" s="19">
        <v>11.0</v>
      </c>
      <c r="J6" s="19">
        <v>4.0</v>
      </c>
      <c r="K6" s="19">
        <f t="shared" si="3"/>
        <v>24</v>
      </c>
      <c r="L6" s="19">
        <v>8.0</v>
      </c>
      <c r="M6" s="41">
        <f t="shared" ref="M6:M44" si="24">F6+L6</f>
        <v>14</v>
      </c>
      <c r="N6" s="19">
        <f t="shared" si="4"/>
        <v>92.30769231</v>
      </c>
      <c r="O6" s="19">
        <f t="shared" ref="O6:O25" si="25">M6/14*100</f>
        <v>100</v>
      </c>
      <c r="P6" s="54">
        <v>13.0</v>
      </c>
      <c r="Q6" s="54">
        <v>2.0</v>
      </c>
      <c r="R6" s="54">
        <v>39.0</v>
      </c>
      <c r="S6" s="54">
        <v>11.0</v>
      </c>
      <c r="T6" s="56">
        <v>25.0</v>
      </c>
      <c r="U6" s="54">
        <f t="shared" si="5"/>
        <v>88.63636364</v>
      </c>
      <c r="V6" s="64">
        <f t="shared" ref="V6:V25" si="26">T6/25%</f>
        <v>100</v>
      </c>
      <c r="W6" s="54">
        <v>10.0</v>
      </c>
      <c r="X6" s="54">
        <v>3.0</v>
      </c>
      <c r="Y6" s="54">
        <f t="shared" si="6"/>
        <v>52</v>
      </c>
      <c r="Z6" s="54">
        <v>6.0</v>
      </c>
      <c r="AA6" s="56">
        <f t="shared" ref="AA6:AA44" si="27">(T6+Z6)</f>
        <v>31</v>
      </c>
      <c r="AB6" s="54">
        <f t="shared" si="7"/>
        <v>88.13559322</v>
      </c>
      <c r="AC6" s="64">
        <f t="shared" ref="AC6:AC25" si="28">(AA6*100)/33</f>
        <v>93.93939394</v>
      </c>
      <c r="AD6" s="54">
        <v>9.0</v>
      </c>
      <c r="AE6" s="54">
        <v>3.0</v>
      </c>
      <c r="AF6" s="54">
        <f t="shared" si="8"/>
        <v>64</v>
      </c>
      <c r="AG6" s="54">
        <v>8.0</v>
      </c>
      <c r="AH6" s="56">
        <f t="shared" ref="AH6:AH44" si="29">(AA6+AG6)</f>
        <v>39</v>
      </c>
      <c r="AI6" s="57">
        <f t="shared" si="9"/>
        <v>88.88888889</v>
      </c>
      <c r="AJ6" s="65">
        <f t="shared" ref="AJ6:AJ25" si="30">(AH6*100)/43</f>
        <v>90.69767442</v>
      </c>
      <c r="AK6" s="59">
        <v>11.0</v>
      </c>
      <c r="AL6" s="59">
        <v>3.0</v>
      </c>
      <c r="AM6" s="59">
        <f t="shared" si="10"/>
        <v>78</v>
      </c>
      <c r="AN6" s="59">
        <v>6.0</v>
      </c>
      <c r="AO6" s="66">
        <f t="shared" ref="AO6:AO45" si="31">(AH6+AN6)</f>
        <v>45</v>
      </c>
      <c r="AP6" s="62">
        <f t="shared" si="11"/>
        <v>85.71428571</v>
      </c>
      <c r="AQ6" s="62">
        <f t="shared" ref="AQ6:AQ25" si="32">(AO6*100)/49</f>
        <v>91.83673469</v>
      </c>
      <c r="AR6" s="59">
        <v>10.0</v>
      </c>
      <c r="AS6" s="59">
        <v>5.0</v>
      </c>
      <c r="AT6" s="59">
        <f t="shared" si="12"/>
        <v>93</v>
      </c>
      <c r="AU6" s="59">
        <v>8.0</v>
      </c>
      <c r="AV6" s="66">
        <f t="shared" ref="AV6:AV44" si="33">(AO6+AU6)</f>
        <v>53</v>
      </c>
      <c r="AW6" s="62">
        <f t="shared" si="13"/>
        <v>86.11111111</v>
      </c>
      <c r="AX6" s="62">
        <f t="shared" ref="AX6:AX26" si="34">(AV6*100)/57</f>
        <v>92.98245614</v>
      </c>
      <c r="AY6" s="59">
        <v>4.0</v>
      </c>
      <c r="AZ6" s="59">
        <v>1.0</v>
      </c>
      <c r="BA6" s="59">
        <f t="shared" si="14"/>
        <v>98</v>
      </c>
      <c r="BB6" s="59">
        <v>6.0</v>
      </c>
      <c r="BC6" s="66">
        <f t="shared" ref="BC6:BC44" si="35">(AV6+BB6)</f>
        <v>59</v>
      </c>
      <c r="BD6" s="62">
        <f t="shared" si="15"/>
        <v>82.35294118</v>
      </c>
      <c r="BE6" s="62">
        <f t="shared" ref="BE6:BE25" si="36">(BC6*100)/63</f>
        <v>93.65079365</v>
      </c>
      <c r="BF6" s="59">
        <v>7.0</v>
      </c>
      <c r="BG6" s="59">
        <v>4.0</v>
      </c>
      <c r="BH6" s="62">
        <f t="shared" si="16"/>
        <v>109</v>
      </c>
      <c r="BI6" s="59">
        <v>8.0</v>
      </c>
      <c r="BJ6" s="66">
        <f t="shared" ref="BJ6:BJ44" si="37">(BC6+BI6)</f>
        <v>67</v>
      </c>
      <c r="BK6" s="62">
        <f t="shared" si="17"/>
        <v>80.74074074</v>
      </c>
      <c r="BL6" s="62">
        <f t="shared" ref="BL6:BL25" si="38">(BJ6*100)/71</f>
        <v>94.36619718</v>
      </c>
      <c r="BM6" s="59">
        <v>14.0</v>
      </c>
      <c r="BN6" s="59">
        <v>5.0</v>
      </c>
      <c r="BO6" s="62">
        <f t="shared" si="18"/>
        <v>128</v>
      </c>
      <c r="BP6" s="59">
        <v>8.0</v>
      </c>
      <c r="BQ6" s="66">
        <f t="shared" ref="BQ6:BQ44" si="39">(BJ6+BP6)</f>
        <v>75</v>
      </c>
      <c r="BR6" s="62">
        <f t="shared" si="19"/>
        <v>82.05128205</v>
      </c>
      <c r="BS6" s="62">
        <f t="shared" ref="BS6:BS25" si="40">(BQ6/79)*100</f>
        <v>94.93670886</v>
      </c>
      <c r="BT6" s="59">
        <v>11.0</v>
      </c>
      <c r="BU6" s="59">
        <v>7.0</v>
      </c>
      <c r="BV6" s="62">
        <f t="shared" si="20"/>
        <v>146</v>
      </c>
      <c r="BW6" s="59">
        <v>3.0</v>
      </c>
      <c r="BX6" s="66">
        <f t="shared" ref="BX6:BX44" si="41">(BQ6+BW6)</f>
        <v>78</v>
      </c>
      <c r="BY6" s="62">
        <f t="shared" ref="BY6:BY44" si="42">(BV6/176)*100</f>
        <v>82.95454545</v>
      </c>
      <c r="BZ6" s="62">
        <f t="shared" ref="BZ6:BZ25" si="43">(BX6/87)*100</f>
        <v>89.65517241</v>
      </c>
      <c r="CA6" s="59">
        <v>9.0</v>
      </c>
      <c r="CB6" s="59">
        <v>10.0</v>
      </c>
      <c r="CC6" s="62">
        <f t="shared" si="21"/>
        <v>165</v>
      </c>
      <c r="CD6" s="59">
        <v>8.0</v>
      </c>
      <c r="CE6" s="66">
        <f t="shared" ref="CE6:CE44" si="44">(BX6+CD6)</f>
        <v>86</v>
      </c>
      <c r="CF6" s="62">
        <f t="shared" si="22"/>
        <v>82.08955224</v>
      </c>
      <c r="CG6" s="62">
        <f t="shared" ref="CG6:CG25" si="45">(CE6/95)*100</f>
        <v>90.52631579</v>
      </c>
    </row>
    <row r="7" ht="15.75" customHeight="1">
      <c r="A7" s="29">
        <v>2.0</v>
      </c>
      <c r="B7" s="29" t="s">
        <v>12</v>
      </c>
      <c r="C7" s="41">
        <v>5.0</v>
      </c>
      <c r="D7" s="41">
        <v>2.0</v>
      </c>
      <c r="E7" s="41">
        <f t="shared" si="1"/>
        <v>7</v>
      </c>
      <c r="F7" s="41">
        <v>2.0</v>
      </c>
      <c r="G7" s="41">
        <f t="shared" si="2"/>
        <v>70</v>
      </c>
      <c r="H7" s="19">
        <f t="shared" si="23"/>
        <v>33.33333333</v>
      </c>
      <c r="I7" s="19">
        <v>11.0</v>
      </c>
      <c r="J7" s="19">
        <v>4.0</v>
      </c>
      <c r="K7" s="19">
        <f t="shared" si="3"/>
        <v>22</v>
      </c>
      <c r="L7" s="19">
        <v>8.0</v>
      </c>
      <c r="M7" s="41">
        <f t="shared" si="24"/>
        <v>10</v>
      </c>
      <c r="N7" s="19">
        <f t="shared" si="4"/>
        <v>84.61538462</v>
      </c>
      <c r="O7" s="19">
        <f t="shared" si="25"/>
        <v>71.42857143</v>
      </c>
      <c r="P7" s="54">
        <v>15.0</v>
      </c>
      <c r="Q7" s="54">
        <v>2.0</v>
      </c>
      <c r="R7" s="54">
        <v>39.0</v>
      </c>
      <c r="S7" s="54">
        <v>11.0</v>
      </c>
      <c r="T7" s="56">
        <v>21.0</v>
      </c>
      <c r="U7" s="54">
        <f t="shared" si="5"/>
        <v>88.63636364</v>
      </c>
      <c r="V7" s="64">
        <f t="shared" si="26"/>
        <v>84</v>
      </c>
      <c r="W7" s="54">
        <v>11.0</v>
      </c>
      <c r="X7" s="54">
        <v>4.0</v>
      </c>
      <c r="Y7" s="54">
        <f t="shared" si="6"/>
        <v>54</v>
      </c>
      <c r="Z7" s="54">
        <v>8.0</v>
      </c>
      <c r="AA7" s="56">
        <f t="shared" si="27"/>
        <v>29</v>
      </c>
      <c r="AB7" s="54">
        <f t="shared" si="7"/>
        <v>91.52542373</v>
      </c>
      <c r="AC7" s="64">
        <f t="shared" si="28"/>
        <v>87.87878788</v>
      </c>
      <c r="AD7" s="54">
        <v>9.0</v>
      </c>
      <c r="AE7" s="54">
        <v>4.0</v>
      </c>
      <c r="AF7" s="54">
        <f t="shared" si="8"/>
        <v>67</v>
      </c>
      <c r="AG7" s="54">
        <v>10.0</v>
      </c>
      <c r="AH7" s="56">
        <f t="shared" si="29"/>
        <v>39</v>
      </c>
      <c r="AI7" s="57">
        <f t="shared" si="9"/>
        <v>93.05555556</v>
      </c>
      <c r="AJ7" s="65">
        <f t="shared" si="30"/>
        <v>90.69767442</v>
      </c>
      <c r="AK7" s="59">
        <v>16.0</v>
      </c>
      <c r="AL7" s="59">
        <v>3.0</v>
      </c>
      <c r="AM7" s="59">
        <f t="shared" si="10"/>
        <v>86</v>
      </c>
      <c r="AN7" s="59">
        <v>6.0</v>
      </c>
      <c r="AO7" s="66">
        <f t="shared" si="31"/>
        <v>45</v>
      </c>
      <c r="AP7" s="62">
        <f t="shared" si="11"/>
        <v>94.50549451</v>
      </c>
      <c r="AQ7" s="62">
        <f t="shared" si="32"/>
        <v>91.83673469</v>
      </c>
      <c r="AR7" s="59">
        <v>10.0</v>
      </c>
      <c r="AS7" s="59">
        <v>4.0</v>
      </c>
      <c r="AT7" s="59">
        <f t="shared" si="12"/>
        <v>100</v>
      </c>
      <c r="AU7" s="59">
        <v>6.0</v>
      </c>
      <c r="AV7" s="66">
        <f t="shared" si="33"/>
        <v>51</v>
      </c>
      <c r="AW7" s="62">
        <f t="shared" si="13"/>
        <v>92.59259259</v>
      </c>
      <c r="AX7" s="62">
        <f t="shared" si="34"/>
        <v>89.47368421</v>
      </c>
      <c r="AY7" s="59">
        <v>7.0</v>
      </c>
      <c r="AZ7" s="59">
        <v>4.0</v>
      </c>
      <c r="BA7" s="59">
        <f t="shared" si="14"/>
        <v>111</v>
      </c>
      <c r="BB7" s="59">
        <v>6.0</v>
      </c>
      <c r="BC7" s="66">
        <f t="shared" si="35"/>
        <v>57</v>
      </c>
      <c r="BD7" s="62">
        <f t="shared" si="15"/>
        <v>93.27731092</v>
      </c>
      <c r="BE7" s="62">
        <f t="shared" si="36"/>
        <v>90.47619048</v>
      </c>
      <c r="BF7" s="59">
        <v>10.0</v>
      </c>
      <c r="BG7" s="59">
        <v>6.0</v>
      </c>
      <c r="BH7" s="62">
        <f t="shared" si="16"/>
        <v>127</v>
      </c>
      <c r="BI7" s="59">
        <v>8.0</v>
      </c>
      <c r="BJ7" s="66">
        <f t="shared" si="37"/>
        <v>65</v>
      </c>
      <c r="BK7" s="62">
        <f t="shared" si="17"/>
        <v>94.07407407</v>
      </c>
      <c r="BL7" s="62">
        <f t="shared" si="38"/>
        <v>91.54929577</v>
      </c>
      <c r="BM7" s="59">
        <v>15.0</v>
      </c>
      <c r="BN7" s="59">
        <v>6.0</v>
      </c>
      <c r="BO7" s="62">
        <f t="shared" si="18"/>
        <v>148</v>
      </c>
      <c r="BP7" s="59">
        <v>8.0</v>
      </c>
      <c r="BQ7" s="66">
        <f t="shared" si="39"/>
        <v>73</v>
      </c>
      <c r="BR7" s="62">
        <f t="shared" si="19"/>
        <v>94.87179487</v>
      </c>
      <c r="BS7" s="62">
        <f t="shared" si="40"/>
        <v>92.40506329</v>
      </c>
      <c r="BT7" s="59">
        <v>13.0</v>
      </c>
      <c r="BU7" s="59">
        <v>6.0</v>
      </c>
      <c r="BV7" s="62">
        <f t="shared" si="20"/>
        <v>167</v>
      </c>
      <c r="BW7" s="59">
        <v>8.0</v>
      </c>
      <c r="BX7" s="66">
        <f t="shared" si="41"/>
        <v>81</v>
      </c>
      <c r="BY7" s="62">
        <f t="shared" si="42"/>
        <v>94.88636364</v>
      </c>
      <c r="BZ7" s="62">
        <f t="shared" si="43"/>
        <v>93.10344828</v>
      </c>
      <c r="CA7" s="59">
        <v>14.0</v>
      </c>
      <c r="CB7" s="59">
        <v>10.0</v>
      </c>
      <c r="CC7" s="62">
        <f t="shared" si="21"/>
        <v>191</v>
      </c>
      <c r="CD7" s="59">
        <v>8.0</v>
      </c>
      <c r="CE7" s="66">
        <f t="shared" si="44"/>
        <v>89</v>
      </c>
      <c r="CF7" s="62">
        <f t="shared" si="22"/>
        <v>95.02487562</v>
      </c>
      <c r="CG7" s="62">
        <f t="shared" si="45"/>
        <v>93.68421053</v>
      </c>
    </row>
    <row r="8" ht="15.75" customHeight="1">
      <c r="A8" s="29">
        <v>3.0</v>
      </c>
      <c r="B8" s="29" t="s">
        <v>13</v>
      </c>
      <c r="C8" s="41">
        <v>8.0</v>
      </c>
      <c r="D8" s="41">
        <v>2.0</v>
      </c>
      <c r="E8" s="41">
        <f t="shared" si="1"/>
        <v>10</v>
      </c>
      <c r="F8" s="41">
        <v>6.0</v>
      </c>
      <c r="G8" s="41">
        <f t="shared" si="2"/>
        <v>100</v>
      </c>
      <c r="H8" s="19">
        <f t="shared" si="23"/>
        <v>100</v>
      </c>
      <c r="I8" s="19">
        <v>11.0</v>
      </c>
      <c r="J8" s="19">
        <v>3.0</v>
      </c>
      <c r="K8" s="19">
        <f t="shared" si="3"/>
        <v>24</v>
      </c>
      <c r="L8" s="19">
        <v>8.0</v>
      </c>
      <c r="M8" s="41">
        <f t="shared" si="24"/>
        <v>14</v>
      </c>
      <c r="N8" s="19">
        <f t="shared" si="4"/>
        <v>92.30769231</v>
      </c>
      <c r="O8" s="19">
        <f t="shared" si="25"/>
        <v>100</v>
      </c>
      <c r="P8" s="54">
        <v>14.0</v>
      </c>
      <c r="Q8" s="54">
        <v>3.0</v>
      </c>
      <c r="R8" s="54">
        <v>41.0</v>
      </c>
      <c r="S8" s="54">
        <v>11.0</v>
      </c>
      <c r="T8" s="56">
        <v>25.0</v>
      </c>
      <c r="U8" s="54">
        <f t="shared" si="5"/>
        <v>93.18181818</v>
      </c>
      <c r="V8" s="64">
        <f t="shared" si="26"/>
        <v>100</v>
      </c>
      <c r="W8" s="54">
        <v>10.0</v>
      </c>
      <c r="X8" s="54">
        <v>3.0</v>
      </c>
      <c r="Y8" s="54">
        <f t="shared" si="6"/>
        <v>54</v>
      </c>
      <c r="Z8" s="54">
        <v>8.0</v>
      </c>
      <c r="AA8" s="56">
        <f t="shared" si="27"/>
        <v>33</v>
      </c>
      <c r="AB8" s="54">
        <f t="shared" si="7"/>
        <v>91.52542373</v>
      </c>
      <c r="AC8" s="64">
        <f t="shared" si="28"/>
        <v>100</v>
      </c>
      <c r="AD8" s="54">
        <v>9.0</v>
      </c>
      <c r="AE8" s="54">
        <v>3.0</v>
      </c>
      <c r="AF8" s="54">
        <f t="shared" si="8"/>
        <v>66</v>
      </c>
      <c r="AG8" s="54">
        <v>10.0</v>
      </c>
      <c r="AH8" s="56">
        <f t="shared" si="29"/>
        <v>43</v>
      </c>
      <c r="AI8" s="57">
        <f t="shared" si="9"/>
        <v>91.66666667</v>
      </c>
      <c r="AJ8" s="65">
        <f t="shared" si="30"/>
        <v>100</v>
      </c>
      <c r="AK8" s="59">
        <v>13.0</v>
      </c>
      <c r="AL8" s="59">
        <v>3.0</v>
      </c>
      <c r="AM8" s="59">
        <f t="shared" si="10"/>
        <v>82</v>
      </c>
      <c r="AN8" s="59">
        <v>6.0</v>
      </c>
      <c r="AO8" s="66">
        <f t="shared" si="31"/>
        <v>49</v>
      </c>
      <c r="AP8" s="62">
        <f t="shared" si="11"/>
        <v>90.10989011</v>
      </c>
      <c r="AQ8" s="62">
        <f t="shared" si="32"/>
        <v>100</v>
      </c>
      <c r="AR8" s="59">
        <v>12.0</v>
      </c>
      <c r="AS8" s="59">
        <v>4.0</v>
      </c>
      <c r="AT8" s="59">
        <f t="shared" si="12"/>
        <v>98</v>
      </c>
      <c r="AU8" s="59">
        <v>6.0</v>
      </c>
      <c r="AV8" s="66">
        <f t="shared" si="33"/>
        <v>55</v>
      </c>
      <c r="AW8" s="62">
        <f t="shared" si="13"/>
        <v>90.74074074</v>
      </c>
      <c r="AX8" s="62">
        <f t="shared" si="34"/>
        <v>96.49122807</v>
      </c>
      <c r="AY8" s="59">
        <v>6.0</v>
      </c>
      <c r="AZ8" s="59">
        <v>4.0</v>
      </c>
      <c r="BA8" s="59">
        <f t="shared" si="14"/>
        <v>108</v>
      </c>
      <c r="BB8" s="59">
        <v>4.0</v>
      </c>
      <c r="BC8" s="66">
        <f t="shared" si="35"/>
        <v>59</v>
      </c>
      <c r="BD8" s="62">
        <f t="shared" si="15"/>
        <v>90.75630252</v>
      </c>
      <c r="BE8" s="62">
        <f t="shared" si="36"/>
        <v>93.65079365</v>
      </c>
      <c r="BF8" s="59">
        <v>10.0</v>
      </c>
      <c r="BG8" s="59">
        <v>6.0</v>
      </c>
      <c r="BH8" s="62">
        <f t="shared" si="16"/>
        <v>124</v>
      </c>
      <c r="BI8" s="59">
        <v>6.0</v>
      </c>
      <c r="BJ8" s="66">
        <f t="shared" si="37"/>
        <v>65</v>
      </c>
      <c r="BK8" s="62">
        <f t="shared" si="17"/>
        <v>91.85185185</v>
      </c>
      <c r="BL8" s="62">
        <f t="shared" si="38"/>
        <v>91.54929577</v>
      </c>
      <c r="BM8" s="59">
        <v>14.0</v>
      </c>
      <c r="BN8" s="59">
        <v>6.0</v>
      </c>
      <c r="BO8" s="62">
        <f t="shared" si="18"/>
        <v>144</v>
      </c>
      <c r="BP8" s="59">
        <v>8.0</v>
      </c>
      <c r="BQ8" s="66">
        <f t="shared" si="39"/>
        <v>73</v>
      </c>
      <c r="BR8" s="62">
        <f t="shared" si="19"/>
        <v>92.30769231</v>
      </c>
      <c r="BS8" s="62">
        <f t="shared" si="40"/>
        <v>92.40506329</v>
      </c>
      <c r="BT8" s="59">
        <v>11.0</v>
      </c>
      <c r="BU8" s="59">
        <v>5.0</v>
      </c>
      <c r="BV8" s="62">
        <f t="shared" si="20"/>
        <v>160</v>
      </c>
      <c r="BW8" s="59">
        <v>6.0</v>
      </c>
      <c r="BX8" s="66">
        <f t="shared" si="41"/>
        <v>79</v>
      </c>
      <c r="BY8" s="62">
        <f t="shared" si="42"/>
        <v>90.90909091</v>
      </c>
      <c r="BZ8" s="62">
        <f t="shared" si="43"/>
        <v>90.8045977</v>
      </c>
      <c r="CA8" s="59">
        <v>13.0</v>
      </c>
      <c r="CB8" s="59">
        <v>7.0</v>
      </c>
      <c r="CC8" s="62">
        <f t="shared" si="21"/>
        <v>180</v>
      </c>
      <c r="CD8" s="59">
        <v>4.0</v>
      </c>
      <c r="CE8" s="66">
        <f t="shared" si="44"/>
        <v>83</v>
      </c>
      <c r="CF8" s="62">
        <f t="shared" si="22"/>
        <v>89.55223881</v>
      </c>
      <c r="CG8" s="62">
        <f t="shared" si="45"/>
        <v>87.36842105</v>
      </c>
    </row>
    <row r="9" ht="15.75" customHeight="1">
      <c r="A9" s="29">
        <v>4.0</v>
      </c>
      <c r="B9" s="30" t="s">
        <v>14</v>
      </c>
      <c r="C9" s="41">
        <v>8.0</v>
      </c>
      <c r="D9" s="41">
        <v>2.0</v>
      </c>
      <c r="E9" s="41">
        <f t="shared" si="1"/>
        <v>10</v>
      </c>
      <c r="F9" s="41">
        <v>6.0</v>
      </c>
      <c r="G9" s="41">
        <f t="shared" si="2"/>
        <v>100</v>
      </c>
      <c r="H9" s="19">
        <f t="shared" si="23"/>
        <v>100</v>
      </c>
      <c r="I9" s="19">
        <v>11.0</v>
      </c>
      <c r="J9" s="19">
        <v>4.0</v>
      </c>
      <c r="K9" s="19">
        <f t="shared" si="3"/>
        <v>25</v>
      </c>
      <c r="L9" s="19">
        <v>8.0</v>
      </c>
      <c r="M9" s="41">
        <f t="shared" si="24"/>
        <v>14</v>
      </c>
      <c r="N9" s="19">
        <f t="shared" si="4"/>
        <v>96.15384615</v>
      </c>
      <c r="O9" s="19">
        <f t="shared" si="25"/>
        <v>100</v>
      </c>
      <c r="P9" s="54">
        <v>15.0</v>
      </c>
      <c r="Q9" s="54">
        <v>2.0</v>
      </c>
      <c r="R9" s="54">
        <v>42.0</v>
      </c>
      <c r="S9" s="54">
        <v>9.0</v>
      </c>
      <c r="T9" s="56">
        <v>23.0</v>
      </c>
      <c r="U9" s="54">
        <f t="shared" si="5"/>
        <v>95.45454545</v>
      </c>
      <c r="V9" s="64">
        <f t="shared" si="26"/>
        <v>92</v>
      </c>
      <c r="W9" s="54">
        <v>11.0</v>
      </c>
      <c r="X9" s="54">
        <v>4.0</v>
      </c>
      <c r="Y9" s="54">
        <f t="shared" si="6"/>
        <v>57</v>
      </c>
      <c r="Z9" s="54">
        <v>8.0</v>
      </c>
      <c r="AA9" s="56">
        <f t="shared" si="27"/>
        <v>31</v>
      </c>
      <c r="AB9" s="54">
        <f t="shared" si="7"/>
        <v>96.61016949</v>
      </c>
      <c r="AC9" s="64">
        <f t="shared" si="28"/>
        <v>93.93939394</v>
      </c>
      <c r="AD9" s="54">
        <v>9.0</v>
      </c>
      <c r="AE9" s="54">
        <v>2.0</v>
      </c>
      <c r="AF9" s="54">
        <f t="shared" si="8"/>
        <v>68</v>
      </c>
      <c r="AG9" s="54">
        <v>6.0</v>
      </c>
      <c r="AH9" s="56">
        <f t="shared" si="29"/>
        <v>37</v>
      </c>
      <c r="AI9" s="57">
        <f t="shared" si="9"/>
        <v>94.44444444</v>
      </c>
      <c r="AJ9" s="65">
        <f t="shared" si="30"/>
        <v>86.04651163</v>
      </c>
      <c r="AK9" s="59">
        <v>14.0</v>
      </c>
      <c r="AL9" s="59">
        <v>3.0</v>
      </c>
      <c r="AM9" s="59">
        <f t="shared" si="10"/>
        <v>85</v>
      </c>
      <c r="AN9" s="59">
        <v>6.0</v>
      </c>
      <c r="AO9" s="66">
        <f t="shared" si="31"/>
        <v>43</v>
      </c>
      <c r="AP9" s="62">
        <f t="shared" si="11"/>
        <v>93.40659341</v>
      </c>
      <c r="AQ9" s="62">
        <f t="shared" si="32"/>
        <v>87.75510204</v>
      </c>
      <c r="AR9" s="59">
        <v>7.0</v>
      </c>
      <c r="AS9" s="59">
        <v>2.0</v>
      </c>
      <c r="AT9" s="59">
        <f t="shared" si="12"/>
        <v>94</v>
      </c>
      <c r="AU9" s="59">
        <v>4.0</v>
      </c>
      <c r="AV9" s="66">
        <f t="shared" si="33"/>
        <v>47</v>
      </c>
      <c r="AW9" s="62">
        <f t="shared" si="13"/>
        <v>87.03703704</v>
      </c>
      <c r="AX9" s="62">
        <f t="shared" si="34"/>
        <v>82.45614035</v>
      </c>
      <c r="AY9" s="59">
        <v>7.0</v>
      </c>
      <c r="AZ9" s="59">
        <v>4.0</v>
      </c>
      <c r="BA9" s="59">
        <f t="shared" si="14"/>
        <v>105</v>
      </c>
      <c r="BB9" s="59">
        <v>6.0</v>
      </c>
      <c r="BC9" s="66">
        <f t="shared" si="35"/>
        <v>53</v>
      </c>
      <c r="BD9" s="62">
        <f t="shared" si="15"/>
        <v>88.23529412</v>
      </c>
      <c r="BE9" s="62">
        <f t="shared" si="36"/>
        <v>84.12698413</v>
      </c>
      <c r="BF9" s="59">
        <v>9.0</v>
      </c>
      <c r="BG9" s="59">
        <v>5.0</v>
      </c>
      <c r="BH9" s="62">
        <f t="shared" si="16"/>
        <v>119</v>
      </c>
      <c r="BI9" s="59">
        <v>6.0</v>
      </c>
      <c r="BJ9" s="66">
        <f t="shared" si="37"/>
        <v>59</v>
      </c>
      <c r="BK9" s="62">
        <f t="shared" si="17"/>
        <v>88.14814815</v>
      </c>
      <c r="BL9" s="62">
        <f t="shared" si="38"/>
        <v>83.09859155</v>
      </c>
      <c r="BM9" s="59">
        <v>15.0</v>
      </c>
      <c r="BN9" s="59">
        <v>6.0</v>
      </c>
      <c r="BO9" s="62">
        <f t="shared" si="18"/>
        <v>140</v>
      </c>
      <c r="BP9" s="59">
        <v>8.0</v>
      </c>
      <c r="BQ9" s="66">
        <f t="shared" si="39"/>
        <v>67</v>
      </c>
      <c r="BR9" s="62">
        <f t="shared" si="19"/>
        <v>89.74358974</v>
      </c>
      <c r="BS9" s="62">
        <f t="shared" si="40"/>
        <v>84.81012658</v>
      </c>
      <c r="BT9" s="59">
        <v>13.0</v>
      </c>
      <c r="BU9" s="59">
        <v>7.0</v>
      </c>
      <c r="BV9" s="62">
        <f t="shared" si="20"/>
        <v>160</v>
      </c>
      <c r="BW9" s="59">
        <v>6.0</v>
      </c>
      <c r="BX9" s="66">
        <f t="shared" si="41"/>
        <v>73</v>
      </c>
      <c r="BY9" s="62">
        <f t="shared" si="42"/>
        <v>90.90909091</v>
      </c>
      <c r="BZ9" s="62">
        <f t="shared" si="43"/>
        <v>83.90804598</v>
      </c>
      <c r="CA9" s="59">
        <v>14.0</v>
      </c>
      <c r="CB9" s="59">
        <v>11.0</v>
      </c>
      <c r="CC9" s="62">
        <f t="shared" si="21"/>
        <v>185</v>
      </c>
      <c r="CD9" s="59">
        <v>6.0</v>
      </c>
      <c r="CE9" s="66">
        <f t="shared" si="44"/>
        <v>79</v>
      </c>
      <c r="CF9" s="62">
        <f t="shared" si="22"/>
        <v>92.039801</v>
      </c>
      <c r="CG9" s="62">
        <f t="shared" si="45"/>
        <v>83.15789474</v>
      </c>
    </row>
    <row r="10" ht="15.75" customHeight="1">
      <c r="A10" s="29">
        <v>5.0</v>
      </c>
      <c r="B10" s="30" t="s">
        <v>15</v>
      </c>
      <c r="C10" s="41">
        <v>7.0</v>
      </c>
      <c r="D10" s="41">
        <v>1.0</v>
      </c>
      <c r="E10" s="41">
        <f t="shared" si="1"/>
        <v>8</v>
      </c>
      <c r="F10" s="41">
        <v>4.0</v>
      </c>
      <c r="G10" s="41">
        <f t="shared" si="2"/>
        <v>80</v>
      </c>
      <c r="H10" s="19">
        <f t="shared" si="23"/>
        <v>66.66666667</v>
      </c>
      <c r="I10" s="19">
        <v>9.0</v>
      </c>
      <c r="J10" s="19">
        <v>4.0</v>
      </c>
      <c r="K10" s="19">
        <f t="shared" si="3"/>
        <v>21</v>
      </c>
      <c r="L10" s="19">
        <v>8.0</v>
      </c>
      <c r="M10" s="41">
        <f t="shared" si="24"/>
        <v>12</v>
      </c>
      <c r="N10" s="19">
        <f t="shared" si="4"/>
        <v>80.76923077</v>
      </c>
      <c r="O10" s="19">
        <f t="shared" si="25"/>
        <v>85.71428571</v>
      </c>
      <c r="P10" s="54">
        <v>11.0</v>
      </c>
      <c r="Q10" s="54">
        <v>2.0</v>
      </c>
      <c r="R10" s="54">
        <v>34.0</v>
      </c>
      <c r="S10" s="54">
        <v>7.0</v>
      </c>
      <c r="T10" s="56">
        <v>19.0</v>
      </c>
      <c r="U10" s="54">
        <f t="shared" si="5"/>
        <v>77.27272727</v>
      </c>
      <c r="V10" s="64">
        <f t="shared" si="26"/>
        <v>76</v>
      </c>
      <c r="W10" s="54">
        <v>6.0</v>
      </c>
      <c r="X10" s="54">
        <v>2.0</v>
      </c>
      <c r="Y10" s="54">
        <f t="shared" si="6"/>
        <v>42</v>
      </c>
      <c r="Z10" s="54">
        <v>4.0</v>
      </c>
      <c r="AA10" s="56">
        <f t="shared" si="27"/>
        <v>23</v>
      </c>
      <c r="AB10" s="54">
        <f t="shared" si="7"/>
        <v>71.18644068</v>
      </c>
      <c r="AC10" s="64">
        <f t="shared" si="28"/>
        <v>69.6969697</v>
      </c>
      <c r="AD10" s="54">
        <v>7.0</v>
      </c>
      <c r="AE10" s="54">
        <v>3.0</v>
      </c>
      <c r="AF10" s="54">
        <f t="shared" si="8"/>
        <v>52</v>
      </c>
      <c r="AG10" s="54">
        <v>8.0</v>
      </c>
      <c r="AH10" s="56">
        <f t="shared" si="29"/>
        <v>31</v>
      </c>
      <c r="AI10" s="57">
        <f t="shared" si="9"/>
        <v>72.22222222</v>
      </c>
      <c r="AJ10" s="65">
        <f t="shared" si="30"/>
        <v>72.09302326</v>
      </c>
      <c r="AK10" s="59">
        <v>16.0</v>
      </c>
      <c r="AL10" s="59">
        <v>2.0</v>
      </c>
      <c r="AM10" s="59">
        <f t="shared" si="10"/>
        <v>70</v>
      </c>
      <c r="AN10" s="59">
        <v>4.0</v>
      </c>
      <c r="AO10" s="66">
        <f t="shared" si="31"/>
        <v>35</v>
      </c>
      <c r="AP10" s="62">
        <f t="shared" si="11"/>
        <v>76.92307692</v>
      </c>
      <c r="AQ10" s="62">
        <f t="shared" si="32"/>
        <v>71.42857143</v>
      </c>
      <c r="AR10" s="59">
        <v>11.0</v>
      </c>
      <c r="AS10" s="59">
        <v>4.0</v>
      </c>
      <c r="AT10" s="59">
        <f t="shared" si="12"/>
        <v>85</v>
      </c>
      <c r="AU10" s="59">
        <v>6.0</v>
      </c>
      <c r="AV10" s="66">
        <f t="shared" si="33"/>
        <v>41</v>
      </c>
      <c r="AW10" s="62">
        <f t="shared" si="13"/>
        <v>78.7037037</v>
      </c>
      <c r="AX10" s="62">
        <f t="shared" si="34"/>
        <v>71.92982456</v>
      </c>
      <c r="AY10" s="59">
        <v>7.0</v>
      </c>
      <c r="AZ10" s="59">
        <v>4.0</v>
      </c>
      <c r="BA10" s="59">
        <f t="shared" si="14"/>
        <v>96</v>
      </c>
      <c r="BB10" s="59">
        <v>2.0</v>
      </c>
      <c r="BC10" s="66">
        <f t="shared" si="35"/>
        <v>43</v>
      </c>
      <c r="BD10" s="62">
        <f t="shared" si="15"/>
        <v>80.67226891</v>
      </c>
      <c r="BE10" s="62">
        <f t="shared" si="36"/>
        <v>68.25396825</v>
      </c>
      <c r="BF10" s="59">
        <v>7.0</v>
      </c>
      <c r="BG10" s="59">
        <v>5.0</v>
      </c>
      <c r="BH10" s="62">
        <f t="shared" si="16"/>
        <v>108</v>
      </c>
      <c r="BI10" s="59">
        <v>4.0</v>
      </c>
      <c r="BJ10" s="66">
        <f t="shared" si="37"/>
        <v>47</v>
      </c>
      <c r="BK10" s="62">
        <f t="shared" si="17"/>
        <v>80</v>
      </c>
      <c r="BL10" s="62">
        <f t="shared" si="38"/>
        <v>66.1971831</v>
      </c>
      <c r="BM10" s="59">
        <v>15.0</v>
      </c>
      <c r="BN10" s="59">
        <v>6.0</v>
      </c>
      <c r="BO10" s="62">
        <f t="shared" si="18"/>
        <v>129</v>
      </c>
      <c r="BP10" s="59">
        <v>8.0</v>
      </c>
      <c r="BQ10" s="66">
        <f t="shared" si="39"/>
        <v>55</v>
      </c>
      <c r="BR10" s="62">
        <f t="shared" si="19"/>
        <v>82.69230769</v>
      </c>
      <c r="BS10" s="62">
        <f t="shared" si="40"/>
        <v>69.62025316</v>
      </c>
      <c r="BT10" s="59">
        <v>11.0</v>
      </c>
      <c r="BU10" s="59">
        <v>6.0</v>
      </c>
      <c r="BV10" s="62">
        <f t="shared" si="20"/>
        <v>146</v>
      </c>
      <c r="BW10" s="59">
        <v>6.0</v>
      </c>
      <c r="BX10" s="66">
        <f t="shared" si="41"/>
        <v>61</v>
      </c>
      <c r="BY10" s="62">
        <f t="shared" si="42"/>
        <v>82.95454545</v>
      </c>
      <c r="BZ10" s="62">
        <f t="shared" si="43"/>
        <v>70.11494253</v>
      </c>
      <c r="CA10" s="59">
        <v>12.0</v>
      </c>
      <c r="CB10" s="59">
        <v>10.0</v>
      </c>
      <c r="CC10" s="62">
        <f t="shared" si="21"/>
        <v>168</v>
      </c>
      <c r="CD10" s="59">
        <v>8.0</v>
      </c>
      <c r="CE10" s="66">
        <f t="shared" si="44"/>
        <v>69</v>
      </c>
      <c r="CF10" s="62">
        <f t="shared" si="22"/>
        <v>83.58208955</v>
      </c>
      <c r="CG10" s="62">
        <f t="shared" si="45"/>
        <v>72.63157895</v>
      </c>
    </row>
    <row r="11" ht="15.75" customHeight="1">
      <c r="A11" s="29">
        <v>6.0</v>
      </c>
      <c r="B11" s="29" t="s">
        <v>16</v>
      </c>
      <c r="C11" s="41">
        <v>8.0</v>
      </c>
      <c r="D11" s="41">
        <v>2.0</v>
      </c>
      <c r="E11" s="41">
        <f t="shared" si="1"/>
        <v>10</v>
      </c>
      <c r="F11" s="41">
        <v>6.0</v>
      </c>
      <c r="G11" s="41">
        <f t="shared" si="2"/>
        <v>100</v>
      </c>
      <c r="H11" s="19">
        <f t="shared" si="23"/>
        <v>100</v>
      </c>
      <c r="I11" s="19">
        <v>12.0</v>
      </c>
      <c r="J11" s="19">
        <v>4.0</v>
      </c>
      <c r="K11" s="19">
        <f t="shared" si="3"/>
        <v>26</v>
      </c>
      <c r="L11" s="19">
        <v>8.0</v>
      </c>
      <c r="M11" s="41">
        <f t="shared" si="24"/>
        <v>14</v>
      </c>
      <c r="N11" s="19">
        <f t="shared" si="4"/>
        <v>100</v>
      </c>
      <c r="O11" s="19">
        <f t="shared" si="25"/>
        <v>100</v>
      </c>
      <c r="P11" s="54">
        <v>15.0</v>
      </c>
      <c r="Q11" s="54">
        <v>3.0</v>
      </c>
      <c r="R11" s="54">
        <v>44.0</v>
      </c>
      <c r="S11" s="54">
        <v>11.0</v>
      </c>
      <c r="T11" s="56">
        <v>25.0</v>
      </c>
      <c r="U11" s="54">
        <f t="shared" si="5"/>
        <v>100</v>
      </c>
      <c r="V11" s="64">
        <f t="shared" si="26"/>
        <v>100</v>
      </c>
      <c r="W11" s="54">
        <v>11.0</v>
      </c>
      <c r="X11" s="54">
        <v>4.0</v>
      </c>
      <c r="Y11" s="54">
        <f t="shared" si="6"/>
        <v>59</v>
      </c>
      <c r="Z11" s="54">
        <v>8.0</v>
      </c>
      <c r="AA11" s="56">
        <f t="shared" si="27"/>
        <v>33</v>
      </c>
      <c r="AB11" s="54">
        <f t="shared" si="7"/>
        <v>100</v>
      </c>
      <c r="AC11" s="64">
        <f t="shared" si="28"/>
        <v>100</v>
      </c>
      <c r="AD11" s="54">
        <v>9.0</v>
      </c>
      <c r="AE11" s="54">
        <v>4.0</v>
      </c>
      <c r="AF11" s="54">
        <f t="shared" si="8"/>
        <v>72</v>
      </c>
      <c r="AG11" s="54">
        <v>10.0</v>
      </c>
      <c r="AH11" s="56">
        <f t="shared" si="29"/>
        <v>43</v>
      </c>
      <c r="AI11" s="57">
        <f t="shared" si="9"/>
        <v>100</v>
      </c>
      <c r="AJ11" s="65">
        <f t="shared" si="30"/>
        <v>100</v>
      </c>
      <c r="AK11" s="59">
        <v>15.0</v>
      </c>
      <c r="AL11" s="59">
        <v>3.0</v>
      </c>
      <c r="AM11" s="59">
        <f t="shared" si="10"/>
        <v>90</v>
      </c>
      <c r="AN11" s="59">
        <v>6.0</v>
      </c>
      <c r="AO11" s="66">
        <f t="shared" si="31"/>
        <v>49</v>
      </c>
      <c r="AP11" s="62">
        <f t="shared" si="11"/>
        <v>98.9010989</v>
      </c>
      <c r="AQ11" s="62">
        <f t="shared" si="32"/>
        <v>100</v>
      </c>
      <c r="AR11" s="59">
        <v>12.0</v>
      </c>
      <c r="AS11" s="59">
        <v>3.0</v>
      </c>
      <c r="AT11" s="59">
        <f t="shared" si="12"/>
        <v>105</v>
      </c>
      <c r="AU11" s="59">
        <v>4.0</v>
      </c>
      <c r="AV11" s="66">
        <f t="shared" si="33"/>
        <v>53</v>
      </c>
      <c r="AW11" s="62">
        <f t="shared" si="13"/>
        <v>97.22222222</v>
      </c>
      <c r="AX11" s="62">
        <f t="shared" si="34"/>
        <v>92.98245614</v>
      </c>
      <c r="AY11" s="59">
        <v>6.0</v>
      </c>
      <c r="AZ11" s="59">
        <v>3.0</v>
      </c>
      <c r="BA11" s="59">
        <f t="shared" si="14"/>
        <v>114</v>
      </c>
      <c r="BB11" s="59">
        <v>6.0</v>
      </c>
      <c r="BC11" s="66">
        <f t="shared" si="35"/>
        <v>59</v>
      </c>
      <c r="BD11" s="62">
        <f t="shared" si="15"/>
        <v>95.79831933</v>
      </c>
      <c r="BE11" s="62">
        <f t="shared" si="36"/>
        <v>93.65079365</v>
      </c>
      <c r="BF11" s="59">
        <v>10.0</v>
      </c>
      <c r="BG11" s="59">
        <v>6.0</v>
      </c>
      <c r="BH11" s="62">
        <f t="shared" si="16"/>
        <v>130</v>
      </c>
      <c r="BI11" s="59">
        <v>8.0</v>
      </c>
      <c r="BJ11" s="66">
        <f t="shared" si="37"/>
        <v>67</v>
      </c>
      <c r="BK11" s="62">
        <f t="shared" si="17"/>
        <v>96.2962963</v>
      </c>
      <c r="BL11" s="62">
        <f t="shared" si="38"/>
        <v>94.36619718</v>
      </c>
      <c r="BM11" s="59">
        <v>14.0</v>
      </c>
      <c r="BN11" s="59">
        <v>6.0</v>
      </c>
      <c r="BO11" s="62">
        <f t="shared" si="18"/>
        <v>150</v>
      </c>
      <c r="BP11" s="59">
        <v>8.0</v>
      </c>
      <c r="BQ11" s="66">
        <f t="shared" si="39"/>
        <v>75</v>
      </c>
      <c r="BR11" s="62">
        <f t="shared" si="19"/>
        <v>96.15384615</v>
      </c>
      <c r="BS11" s="62">
        <f t="shared" si="40"/>
        <v>94.93670886</v>
      </c>
      <c r="BT11" s="59">
        <v>13.0</v>
      </c>
      <c r="BU11" s="59">
        <v>7.0</v>
      </c>
      <c r="BV11" s="62">
        <f t="shared" si="20"/>
        <v>170</v>
      </c>
      <c r="BW11" s="59">
        <v>6.0</v>
      </c>
      <c r="BX11" s="66">
        <f t="shared" si="41"/>
        <v>81</v>
      </c>
      <c r="BY11" s="62">
        <f t="shared" si="42"/>
        <v>96.59090909</v>
      </c>
      <c r="BZ11" s="62">
        <f t="shared" si="43"/>
        <v>93.10344828</v>
      </c>
      <c r="CA11" s="59">
        <v>14.0</v>
      </c>
      <c r="CB11" s="59">
        <v>11.0</v>
      </c>
      <c r="CC11" s="62">
        <f t="shared" si="21"/>
        <v>195</v>
      </c>
      <c r="CD11" s="59">
        <v>8.0</v>
      </c>
      <c r="CE11" s="66">
        <f t="shared" si="44"/>
        <v>89</v>
      </c>
      <c r="CF11" s="62">
        <f t="shared" si="22"/>
        <v>97.01492537</v>
      </c>
      <c r="CG11" s="62">
        <f t="shared" si="45"/>
        <v>93.68421053</v>
      </c>
    </row>
    <row r="12" ht="15.75" customHeight="1">
      <c r="A12" s="29">
        <v>7.0</v>
      </c>
      <c r="B12" s="29" t="s">
        <v>17</v>
      </c>
      <c r="C12" s="41">
        <v>8.0</v>
      </c>
      <c r="D12" s="41">
        <v>2.0</v>
      </c>
      <c r="E12" s="41">
        <f t="shared" si="1"/>
        <v>10</v>
      </c>
      <c r="F12" s="41">
        <v>6.0</v>
      </c>
      <c r="G12" s="41">
        <f t="shared" si="2"/>
        <v>100</v>
      </c>
      <c r="H12" s="19">
        <f t="shared" si="23"/>
        <v>100</v>
      </c>
      <c r="I12" s="19">
        <v>11.0</v>
      </c>
      <c r="J12" s="19">
        <v>4.0</v>
      </c>
      <c r="K12" s="19">
        <f t="shared" si="3"/>
        <v>25</v>
      </c>
      <c r="L12" s="19">
        <v>7.0</v>
      </c>
      <c r="M12" s="41">
        <f t="shared" si="24"/>
        <v>13</v>
      </c>
      <c r="N12" s="19">
        <f t="shared" si="4"/>
        <v>96.15384615</v>
      </c>
      <c r="O12" s="19">
        <f t="shared" si="25"/>
        <v>92.85714286</v>
      </c>
      <c r="P12" s="54">
        <v>15.0</v>
      </c>
      <c r="Q12" s="54">
        <v>3.0</v>
      </c>
      <c r="R12" s="54">
        <v>43.0</v>
      </c>
      <c r="S12" s="54">
        <v>11.0</v>
      </c>
      <c r="T12" s="56">
        <v>24.0</v>
      </c>
      <c r="U12" s="54">
        <f t="shared" si="5"/>
        <v>97.72727273</v>
      </c>
      <c r="V12" s="64">
        <f t="shared" si="26"/>
        <v>96</v>
      </c>
      <c r="W12" s="54">
        <v>10.0</v>
      </c>
      <c r="X12" s="54">
        <v>4.0</v>
      </c>
      <c r="Y12" s="54">
        <f t="shared" si="6"/>
        <v>57</v>
      </c>
      <c r="Z12" s="54">
        <v>8.0</v>
      </c>
      <c r="AA12" s="56">
        <f t="shared" si="27"/>
        <v>32</v>
      </c>
      <c r="AB12" s="54">
        <f t="shared" si="7"/>
        <v>96.61016949</v>
      </c>
      <c r="AC12" s="64">
        <f t="shared" si="28"/>
        <v>96.96969697</v>
      </c>
      <c r="AD12" s="54">
        <v>9.0</v>
      </c>
      <c r="AE12" s="54">
        <v>3.0</v>
      </c>
      <c r="AF12" s="54">
        <f t="shared" si="8"/>
        <v>69</v>
      </c>
      <c r="AG12" s="54">
        <v>10.0</v>
      </c>
      <c r="AH12" s="56">
        <f t="shared" si="29"/>
        <v>42</v>
      </c>
      <c r="AI12" s="57">
        <f t="shared" si="9"/>
        <v>95.83333333</v>
      </c>
      <c r="AJ12" s="65">
        <f t="shared" si="30"/>
        <v>97.6744186</v>
      </c>
      <c r="AK12" s="59">
        <v>15.0</v>
      </c>
      <c r="AL12" s="59">
        <v>3.0</v>
      </c>
      <c r="AM12" s="59">
        <f t="shared" si="10"/>
        <v>87</v>
      </c>
      <c r="AN12" s="59">
        <v>6.0</v>
      </c>
      <c r="AO12" s="66">
        <f t="shared" si="31"/>
        <v>48</v>
      </c>
      <c r="AP12" s="62">
        <f t="shared" si="11"/>
        <v>95.6043956</v>
      </c>
      <c r="AQ12" s="62">
        <f t="shared" si="32"/>
        <v>97.95918367</v>
      </c>
      <c r="AR12" s="59">
        <v>12.0</v>
      </c>
      <c r="AS12" s="59">
        <v>4.0</v>
      </c>
      <c r="AT12" s="59">
        <f t="shared" si="12"/>
        <v>103</v>
      </c>
      <c r="AU12" s="59">
        <v>6.0</v>
      </c>
      <c r="AV12" s="66">
        <f t="shared" si="33"/>
        <v>54</v>
      </c>
      <c r="AW12" s="62">
        <f t="shared" si="13"/>
        <v>95.37037037</v>
      </c>
      <c r="AX12" s="62">
        <f t="shared" si="34"/>
        <v>94.73684211</v>
      </c>
      <c r="AY12" s="59">
        <v>7.0</v>
      </c>
      <c r="AZ12" s="59">
        <v>4.0</v>
      </c>
      <c r="BA12" s="59">
        <f t="shared" si="14"/>
        <v>114</v>
      </c>
      <c r="BB12" s="59">
        <v>6.0</v>
      </c>
      <c r="BC12" s="66">
        <f t="shared" si="35"/>
        <v>60</v>
      </c>
      <c r="BD12" s="62">
        <f t="shared" si="15"/>
        <v>95.79831933</v>
      </c>
      <c r="BE12" s="62">
        <f t="shared" si="36"/>
        <v>95.23809524</v>
      </c>
      <c r="BF12" s="59">
        <v>10.0</v>
      </c>
      <c r="BG12" s="59">
        <v>6.0</v>
      </c>
      <c r="BH12" s="62">
        <f t="shared" si="16"/>
        <v>130</v>
      </c>
      <c r="BI12" s="59">
        <v>6.0</v>
      </c>
      <c r="BJ12" s="66">
        <f t="shared" si="37"/>
        <v>66</v>
      </c>
      <c r="BK12" s="62">
        <f t="shared" si="17"/>
        <v>96.2962963</v>
      </c>
      <c r="BL12" s="62">
        <f t="shared" si="38"/>
        <v>92.95774648</v>
      </c>
      <c r="BM12" s="59">
        <v>14.0</v>
      </c>
      <c r="BN12" s="59">
        <v>6.0</v>
      </c>
      <c r="BO12" s="62">
        <f t="shared" si="18"/>
        <v>150</v>
      </c>
      <c r="BP12" s="59">
        <v>8.0</v>
      </c>
      <c r="BQ12" s="66">
        <f t="shared" si="39"/>
        <v>74</v>
      </c>
      <c r="BR12" s="62">
        <f t="shared" si="19"/>
        <v>96.15384615</v>
      </c>
      <c r="BS12" s="62">
        <f t="shared" si="40"/>
        <v>93.67088608</v>
      </c>
      <c r="BT12" s="59">
        <v>13.0</v>
      </c>
      <c r="BU12" s="59">
        <v>7.0</v>
      </c>
      <c r="BV12" s="62">
        <f t="shared" si="20"/>
        <v>170</v>
      </c>
      <c r="BW12" s="59">
        <v>8.0</v>
      </c>
      <c r="BX12" s="66">
        <f t="shared" si="41"/>
        <v>82</v>
      </c>
      <c r="BY12" s="62">
        <f t="shared" si="42"/>
        <v>96.59090909</v>
      </c>
      <c r="BZ12" s="62">
        <f t="shared" si="43"/>
        <v>94.25287356</v>
      </c>
      <c r="CA12" s="59">
        <v>14.0</v>
      </c>
      <c r="CB12" s="59">
        <v>9.0</v>
      </c>
      <c r="CC12" s="62">
        <f t="shared" si="21"/>
        <v>193</v>
      </c>
      <c r="CD12" s="59">
        <v>6.0</v>
      </c>
      <c r="CE12" s="66">
        <f t="shared" si="44"/>
        <v>88</v>
      </c>
      <c r="CF12" s="62">
        <f t="shared" si="22"/>
        <v>96.0199005</v>
      </c>
      <c r="CG12" s="62">
        <f t="shared" si="45"/>
        <v>92.63157895</v>
      </c>
    </row>
    <row r="13" ht="15.75" customHeight="1">
      <c r="A13" s="29">
        <v>8.0</v>
      </c>
      <c r="B13" s="29" t="s">
        <v>18</v>
      </c>
      <c r="C13" s="41">
        <v>2.0</v>
      </c>
      <c r="D13" s="41">
        <v>0.0</v>
      </c>
      <c r="E13" s="41">
        <f t="shared" si="1"/>
        <v>2</v>
      </c>
      <c r="F13" s="41">
        <v>0.0</v>
      </c>
      <c r="G13" s="41">
        <f t="shared" si="2"/>
        <v>20</v>
      </c>
      <c r="H13" s="19">
        <f t="shared" si="23"/>
        <v>0</v>
      </c>
      <c r="I13" s="19">
        <v>12.0</v>
      </c>
      <c r="J13" s="19">
        <v>3.0</v>
      </c>
      <c r="K13" s="19">
        <f t="shared" si="3"/>
        <v>17</v>
      </c>
      <c r="L13" s="19">
        <v>7.0</v>
      </c>
      <c r="M13" s="41">
        <f t="shared" si="24"/>
        <v>7</v>
      </c>
      <c r="N13" s="19">
        <f t="shared" si="4"/>
        <v>65.38461538</v>
      </c>
      <c r="O13" s="19">
        <f t="shared" si="25"/>
        <v>50</v>
      </c>
      <c r="P13" s="54">
        <v>14.0</v>
      </c>
      <c r="Q13" s="54">
        <v>3.0</v>
      </c>
      <c r="R13" s="54">
        <v>34.0</v>
      </c>
      <c r="S13" s="54">
        <v>11.0</v>
      </c>
      <c r="T13" s="56">
        <v>18.0</v>
      </c>
      <c r="U13" s="54">
        <f t="shared" si="5"/>
        <v>77.27272727</v>
      </c>
      <c r="V13" s="64">
        <f t="shared" si="26"/>
        <v>72</v>
      </c>
      <c r="W13" s="54">
        <v>8.0</v>
      </c>
      <c r="X13" s="54">
        <v>3.0</v>
      </c>
      <c r="Y13" s="54">
        <f t="shared" si="6"/>
        <v>45</v>
      </c>
      <c r="Z13" s="54">
        <v>6.0</v>
      </c>
      <c r="AA13" s="56">
        <f t="shared" si="27"/>
        <v>24</v>
      </c>
      <c r="AB13" s="54">
        <f t="shared" si="7"/>
        <v>76.27118644</v>
      </c>
      <c r="AC13" s="64">
        <f t="shared" si="28"/>
        <v>72.72727273</v>
      </c>
      <c r="AD13" s="54">
        <v>8.0</v>
      </c>
      <c r="AE13" s="54">
        <v>3.0</v>
      </c>
      <c r="AF13" s="54">
        <f t="shared" si="8"/>
        <v>56</v>
      </c>
      <c r="AG13" s="54">
        <v>8.0</v>
      </c>
      <c r="AH13" s="56">
        <f t="shared" si="29"/>
        <v>32</v>
      </c>
      <c r="AI13" s="57">
        <f t="shared" si="9"/>
        <v>77.77777778</v>
      </c>
      <c r="AJ13" s="65">
        <f t="shared" si="30"/>
        <v>74.41860465</v>
      </c>
      <c r="AK13" s="59">
        <v>14.0</v>
      </c>
      <c r="AL13" s="59">
        <v>3.0</v>
      </c>
      <c r="AM13" s="59">
        <f t="shared" si="10"/>
        <v>73</v>
      </c>
      <c r="AN13" s="59">
        <v>6.0</v>
      </c>
      <c r="AO13" s="66">
        <f t="shared" si="31"/>
        <v>38</v>
      </c>
      <c r="AP13" s="62">
        <f t="shared" si="11"/>
        <v>80.21978022</v>
      </c>
      <c r="AQ13" s="62">
        <f t="shared" si="32"/>
        <v>77.55102041</v>
      </c>
      <c r="AR13" s="59">
        <v>12.0</v>
      </c>
      <c r="AS13" s="59">
        <v>5.0</v>
      </c>
      <c r="AT13" s="59">
        <f t="shared" si="12"/>
        <v>90</v>
      </c>
      <c r="AU13" s="59">
        <v>8.0</v>
      </c>
      <c r="AV13" s="66">
        <f t="shared" si="33"/>
        <v>46</v>
      </c>
      <c r="AW13" s="62">
        <f t="shared" si="13"/>
        <v>83.33333333</v>
      </c>
      <c r="AX13" s="62">
        <f t="shared" si="34"/>
        <v>80.70175439</v>
      </c>
      <c r="AY13" s="59">
        <v>7.0</v>
      </c>
      <c r="AZ13" s="59">
        <v>4.0</v>
      </c>
      <c r="BA13" s="59">
        <f t="shared" si="14"/>
        <v>101</v>
      </c>
      <c r="BB13" s="59">
        <v>6.0</v>
      </c>
      <c r="BC13" s="66">
        <f t="shared" si="35"/>
        <v>52</v>
      </c>
      <c r="BD13" s="62">
        <f t="shared" si="15"/>
        <v>84.87394958</v>
      </c>
      <c r="BE13" s="62">
        <f t="shared" si="36"/>
        <v>82.53968254</v>
      </c>
      <c r="BF13" s="59">
        <v>9.0</v>
      </c>
      <c r="BG13" s="59">
        <v>5.0</v>
      </c>
      <c r="BH13" s="62">
        <f t="shared" si="16"/>
        <v>115</v>
      </c>
      <c r="BI13" s="59">
        <v>6.0</v>
      </c>
      <c r="BJ13" s="66">
        <f t="shared" si="37"/>
        <v>58</v>
      </c>
      <c r="BK13" s="62">
        <f t="shared" si="17"/>
        <v>85.18518519</v>
      </c>
      <c r="BL13" s="62">
        <f t="shared" si="38"/>
        <v>81.69014085</v>
      </c>
      <c r="BM13" s="59">
        <v>14.0</v>
      </c>
      <c r="BN13" s="59">
        <v>4.0</v>
      </c>
      <c r="BO13" s="62">
        <f t="shared" si="18"/>
        <v>133</v>
      </c>
      <c r="BP13" s="59">
        <v>8.0</v>
      </c>
      <c r="BQ13" s="66">
        <f t="shared" si="39"/>
        <v>66</v>
      </c>
      <c r="BR13" s="62">
        <f t="shared" si="19"/>
        <v>85.25641026</v>
      </c>
      <c r="BS13" s="62">
        <f t="shared" si="40"/>
        <v>83.5443038</v>
      </c>
      <c r="BT13" s="59">
        <v>13.0</v>
      </c>
      <c r="BU13" s="59">
        <v>6.0</v>
      </c>
      <c r="BV13" s="62">
        <f t="shared" si="20"/>
        <v>152</v>
      </c>
      <c r="BW13" s="59">
        <v>8.0</v>
      </c>
      <c r="BX13" s="66">
        <f t="shared" si="41"/>
        <v>74</v>
      </c>
      <c r="BY13" s="62">
        <f t="shared" si="42"/>
        <v>86.36363636</v>
      </c>
      <c r="BZ13" s="62">
        <f t="shared" si="43"/>
        <v>85.05747126</v>
      </c>
      <c r="CA13" s="59">
        <v>13.0</v>
      </c>
      <c r="CB13" s="59">
        <v>11.0</v>
      </c>
      <c r="CC13" s="62">
        <f t="shared" si="21"/>
        <v>176</v>
      </c>
      <c r="CD13" s="59">
        <v>4.0</v>
      </c>
      <c r="CE13" s="66">
        <f t="shared" si="44"/>
        <v>78</v>
      </c>
      <c r="CF13" s="62">
        <f t="shared" si="22"/>
        <v>87.56218905</v>
      </c>
      <c r="CG13" s="62">
        <f t="shared" si="45"/>
        <v>82.10526316</v>
      </c>
    </row>
    <row r="14" ht="15.75" customHeight="1">
      <c r="A14" s="29">
        <v>9.0</v>
      </c>
      <c r="B14" s="29" t="s">
        <v>19</v>
      </c>
      <c r="C14" s="41">
        <v>7.0</v>
      </c>
      <c r="D14" s="41">
        <v>2.0</v>
      </c>
      <c r="E14" s="41">
        <f t="shared" si="1"/>
        <v>9</v>
      </c>
      <c r="F14" s="41">
        <v>4.0</v>
      </c>
      <c r="G14" s="41">
        <f t="shared" si="2"/>
        <v>90</v>
      </c>
      <c r="H14" s="19">
        <f t="shared" si="23"/>
        <v>66.66666667</v>
      </c>
      <c r="I14" s="19">
        <v>9.0</v>
      </c>
      <c r="J14" s="19">
        <v>4.0</v>
      </c>
      <c r="K14" s="19">
        <f t="shared" si="3"/>
        <v>22</v>
      </c>
      <c r="L14" s="19">
        <v>8.0</v>
      </c>
      <c r="M14" s="41">
        <f t="shared" si="24"/>
        <v>12</v>
      </c>
      <c r="N14" s="19">
        <f t="shared" si="4"/>
        <v>84.61538462</v>
      </c>
      <c r="O14" s="19">
        <f t="shared" si="25"/>
        <v>85.71428571</v>
      </c>
      <c r="P14" s="54">
        <v>14.0</v>
      </c>
      <c r="Q14" s="54">
        <v>3.0</v>
      </c>
      <c r="R14" s="54">
        <v>39.0</v>
      </c>
      <c r="S14" s="54">
        <v>9.0</v>
      </c>
      <c r="T14" s="56">
        <v>21.0</v>
      </c>
      <c r="U14" s="54">
        <f t="shared" si="5"/>
        <v>88.63636364</v>
      </c>
      <c r="V14" s="64">
        <f t="shared" si="26"/>
        <v>84</v>
      </c>
      <c r="W14" s="54">
        <v>9.0</v>
      </c>
      <c r="X14" s="54">
        <v>3.0</v>
      </c>
      <c r="Y14" s="54">
        <f t="shared" si="6"/>
        <v>51</v>
      </c>
      <c r="Z14" s="54">
        <v>6.0</v>
      </c>
      <c r="AA14" s="56">
        <f t="shared" si="27"/>
        <v>27</v>
      </c>
      <c r="AB14" s="54">
        <f t="shared" si="7"/>
        <v>86.44067797</v>
      </c>
      <c r="AC14" s="64">
        <f t="shared" si="28"/>
        <v>81.81818182</v>
      </c>
      <c r="AD14" s="54">
        <v>9.0</v>
      </c>
      <c r="AE14" s="54">
        <v>3.0</v>
      </c>
      <c r="AF14" s="54">
        <f t="shared" si="8"/>
        <v>63</v>
      </c>
      <c r="AG14" s="54">
        <v>10.0</v>
      </c>
      <c r="AH14" s="56">
        <f t="shared" si="29"/>
        <v>37</v>
      </c>
      <c r="AI14" s="57">
        <f t="shared" si="9"/>
        <v>87.5</v>
      </c>
      <c r="AJ14" s="65">
        <f t="shared" si="30"/>
        <v>86.04651163</v>
      </c>
      <c r="AK14" s="59">
        <v>15.0</v>
      </c>
      <c r="AL14" s="59">
        <v>3.0</v>
      </c>
      <c r="AM14" s="59">
        <f t="shared" si="10"/>
        <v>81</v>
      </c>
      <c r="AN14" s="59">
        <v>6.0</v>
      </c>
      <c r="AO14" s="66">
        <f t="shared" si="31"/>
        <v>43</v>
      </c>
      <c r="AP14" s="62">
        <f t="shared" si="11"/>
        <v>89.01098901</v>
      </c>
      <c r="AQ14" s="62">
        <f t="shared" si="32"/>
        <v>87.75510204</v>
      </c>
      <c r="AR14" s="59">
        <v>10.0</v>
      </c>
      <c r="AS14" s="59">
        <v>4.0</v>
      </c>
      <c r="AT14" s="59">
        <f t="shared" si="12"/>
        <v>95</v>
      </c>
      <c r="AU14" s="59">
        <v>8.0</v>
      </c>
      <c r="AV14" s="66">
        <f t="shared" si="33"/>
        <v>51</v>
      </c>
      <c r="AW14" s="62">
        <f t="shared" si="13"/>
        <v>87.96296296</v>
      </c>
      <c r="AX14" s="62">
        <f t="shared" si="34"/>
        <v>89.47368421</v>
      </c>
      <c r="AY14" s="59">
        <v>6.0</v>
      </c>
      <c r="AZ14" s="59">
        <v>4.0</v>
      </c>
      <c r="BA14" s="59">
        <f t="shared" si="14"/>
        <v>105</v>
      </c>
      <c r="BB14" s="59">
        <v>6.0</v>
      </c>
      <c r="BC14" s="66">
        <f t="shared" si="35"/>
        <v>57</v>
      </c>
      <c r="BD14" s="62">
        <f t="shared" si="15"/>
        <v>88.23529412</v>
      </c>
      <c r="BE14" s="62">
        <f t="shared" si="36"/>
        <v>90.47619048</v>
      </c>
      <c r="BF14" s="59">
        <v>9.0</v>
      </c>
      <c r="BG14" s="59">
        <v>6.0</v>
      </c>
      <c r="BH14" s="62">
        <f t="shared" si="16"/>
        <v>120</v>
      </c>
      <c r="BI14" s="59">
        <v>4.0</v>
      </c>
      <c r="BJ14" s="66">
        <f t="shared" si="37"/>
        <v>61</v>
      </c>
      <c r="BK14" s="62">
        <f t="shared" si="17"/>
        <v>88.88888889</v>
      </c>
      <c r="BL14" s="62">
        <f t="shared" si="38"/>
        <v>85.91549296</v>
      </c>
      <c r="BM14" s="59">
        <v>13.0</v>
      </c>
      <c r="BN14" s="59">
        <v>5.0</v>
      </c>
      <c r="BO14" s="62">
        <f t="shared" si="18"/>
        <v>138</v>
      </c>
      <c r="BP14" s="59">
        <v>8.0</v>
      </c>
      <c r="BQ14" s="66">
        <f t="shared" si="39"/>
        <v>69</v>
      </c>
      <c r="BR14" s="62">
        <f t="shared" si="19"/>
        <v>88.46153846</v>
      </c>
      <c r="BS14" s="62">
        <f t="shared" si="40"/>
        <v>87.34177215</v>
      </c>
      <c r="BT14" s="59">
        <v>12.0</v>
      </c>
      <c r="BU14" s="59">
        <v>4.0</v>
      </c>
      <c r="BV14" s="62">
        <f t="shared" si="20"/>
        <v>154</v>
      </c>
      <c r="BW14" s="59">
        <v>8.0</v>
      </c>
      <c r="BX14" s="66">
        <f t="shared" si="41"/>
        <v>77</v>
      </c>
      <c r="BY14" s="62">
        <f t="shared" si="42"/>
        <v>87.5</v>
      </c>
      <c r="BZ14" s="62">
        <f t="shared" si="43"/>
        <v>88.50574713</v>
      </c>
      <c r="CA14" s="59">
        <v>12.0</v>
      </c>
      <c r="CB14" s="59">
        <v>11.0</v>
      </c>
      <c r="CC14" s="62">
        <f t="shared" si="21"/>
        <v>177</v>
      </c>
      <c r="CD14" s="59">
        <v>8.0</v>
      </c>
      <c r="CE14" s="66">
        <f t="shared" si="44"/>
        <v>85</v>
      </c>
      <c r="CF14" s="62">
        <f t="shared" si="22"/>
        <v>88.05970149</v>
      </c>
      <c r="CG14" s="62">
        <f t="shared" si="45"/>
        <v>89.47368421</v>
      </c>
    </row>
    <row r="15" ht="15.75" customHeight="1">
      <c r="A15" s="29">
        <v>10.0</v>
      </c>
      <c r="B15" s="29" t="s">
        <v>20</v>
      </c>
      <c r="C15" s="41">
        <v>8.0</v>
      </c>
      <c r="D15" s="41">
        <v>2.0</v>
      </c>
      <c r="E15" s="41">
        <f t="shared" si="1"/>
        <v>10</v>
      </c>
      <c r="F15" s="41">
        <v>4.0</v>
      </c>
      <c r="G15" s="41">
        <f t="shared" si="2"/>
        <v>100</v>
      </c>
      <c r="H15" s="19">
        <f t="shared" si="23"/>
        <v>66.66666667</v>
      </c>
      <c r="I15" s="19">
        <v>10.0</v>
      </c>
      <c r="J15" s="19">
        <v>4.0</v>
      </c>
      <c r="K15" s="19">
        <f t="shared" si="3"/>
        <v>24</v>
      </c>
      <c r="L15" s="19">
        <v>8.0</v>
      </c>
      <c r="M15" s="41">
        <f t="shared" si="24"/>
        <v>12</v>
      </c>
      <c r="N15" s="19">
        <f t="shared" si="4"/>
        <v>92.30769231</v>
      </c>
      <c r="O15" s="19">
        <f t="shared" si="25"/>
        <v>85.71428571</v>
      </c>
      <c r="P15" s="54">
        <v>14.0</v>
      </c>
      <c r="Q15" s="54">
        <v>3.0</v>
      </c>
      <c r="R15" s="54">
        <v>41.0</v>
      </c>
      <c r="S15" s="54">
        <v>9.0</v>
      </c>
      <c r="T15" s="56">
        <v>21.0</v>
      </c>
      <c r="U15" s="54">
        <f t="shared" si="5"/>
        <v>93.18181818</v>
      </c>
      <c r="V15" s="64">
        <f t="shared" si="26"/>
        <v>84</v>
      </c>
      <c r="W15" s="54">
        <v>8.0</v>
      </c>
      <c r="X15" s="54">
        <v>4.0</v>
      </c>
      <c r="Y15" s="54">
        <f t="shared" si="6"/>
        <v>53</v>
      </c>
      <c r="Z15" s="54">
        <v>8.0</v>
      </c>
      <c r="AA15" s="56">
        <f t="shared" si="27"/>
        <v>29</v>
      </c>
      <c r="AB15" s="54">
        <f t="shared" si="7"/>
        <v>89.83050847</v>
      </c>
      <c r="AC15" s="64">
        <f t="shared" si="28"/>
        <v>87.87878788</v>
      </c>
      <c r="AD15" s="54">
        <v>9.0</v>
      </c>
      <c r="AE15" s="54">
        <v>3.0</v>
      </c>
      <c r="AF15" s="54">
        <f t="shared" si="8"/>
        <v>65</v>
      </c>
      <c r="AG15" s="54">
        <v>8.0</v>
      </c>
      <c r="AH15" s="56">
        <f t="shared" si="29"/>
        <v>37</v>
      </c>
      <c r="AI15" s="57">
        <f t="shared" si="9"/>
        <v>90.27777778</v>
      </c>
      <c r="AJ15" s="65">
        <f t="shared" si="30"/>
        <v>86.04651163</v>
      </c>
      <c r="AK15" s="59">
        <v>14.0</v>
      </c>
      <c r="AL15" s="59">
        <v>1.0</v>
      </c>
      <c r="AM15" s="59">
        <f t="shared" si="10"/>
        <v>80</v>
      </c>
      <c r="AN15" s="59">
        <v>3.0</v>
      </c>
      <c r="AO15" s="66">
        <f t="shared" si="31"/>
        <v>40</v>
      </c>
      <c r="AP15" s="62">
        <f t="shared" si="11"/>
        <v>87.91208791</v>
      </c>
      <c r="AQ15" s="62">
        <f t="shared" si="32"/>
        <v>81.63265306</v>
      </c>
      <c r="AR15" s="59">
        <v>10.0</v>
      </c>
      <c r="AS15" s="59">
        <v>4.0</v>
      </c>
      <c r="AT15" s="59">
        <f t="shared" si="12"/>
        <v>94</v>
      </c>
      <c r="AU15" s="59">
        <v>6.0</v>
      </c>
      <c r="AV15" s="66">
        <f t="shared" si="33"/>
        <v>46</v>
      </c>
      <c r="AW15" s="62">
        <f t="shared" si="13"/>
        <v>87.03703704</v>
      </c>
      <c r="AX15" s="62">
        <f t="shared" si="34"/>
        <v>80.70175439</v>
      </c>
      <c r="AY15" s="59">
        <v>7.0</v>
      </c>
      <c r="AZ15" s="59">
        <v>4.0</v>
      </c>
      <c r="BA15" s="59">
        <f t="shared" si="14"/>
        <v>105</v>
      </c>
      <c r="BB15" s="59">
        <v>6.0</v>
      </c>
      <c r="BC15" s="66">
        <f t="shared" si="35"/>
        <v>52</v>
      </c>
      <c r="BD15" s="62">
        <f t="shared" si="15"/>
        <v>88.23529412</v>
      </c>
      <c r="BE15" s="62">
        <f t="shared" si="36"/>
        <v>82.53968254</v>
      </c>
      <c r="BF15" s="59">
        <v>8.0</v>
      </c>
      <c r="BG15" s="59">
        <v>5.0</v>
      </c>
      <c r="BH15" s="62">
        <f t="shared" si="16"/>
        <v>118</v>
      </c>
      <c r="BI15" s="59">
        <v>6.0</v>
      </c>
      <c r="BJ15" s="66">
        <f t="shared" si="37"/>
        <v>58</v>
      </c>
      <c r="BK15" s="62">
        <f t="shared" si="17"/>
        <v>87.40740741</v>
      </c>
      <c r="BL15" s="62">
        <f t="shared" si="38"/>
        <v>81.69014085</v>
      </c>
      <c r="BM15" s="59">
        <v>14.0</v>
      </c>
      <c r="BN15" s="59">
        <v>6.0</v>
      </c>
      <c r="BO15" s="62">
        <f t="shared" si="18"/>
        <v>138</v>
      </c>
      <c r="BP15" s="59">
        <v>8.0</v>
      </c>
      <c r="BQ15" s="66">
        <f t="shared" si="39"/>
        <v>66</v>
      </c>
      <c r="BR15" s="62">
        <f t="shared" si="19"/>
        <v>88.46153846</v>
      </c>
      <c r="BS15" s="62">
        <f t="shared" si="40"/>
        <v>83.5443038</v>
      </c>
      <c r="BT15" s="59">
        <v>9.0</v>
      </c>
      <c r="BU15" s="59">
        <v>3.0</v>
      </c>
      <c r="BV15" s="62">
        <f t="shared" si="20"/>
        <v>150</v>
      </c>
      <c r="BW15" s="59">
        <v>4.0</v>
      </c>
      <c r="BX15" s="66">
        <f t="shared" si="41"/>
        <v>70</v>
      </c>
      <c r="BY15" s="62">
        <f t="shared" si="42"/>
        <v>85.22727273</v>
      </c>
      <c r="BZ15" s="62">
        <f t="shared" si="43"/>
        <v>80.45977011</v>
      </c>
      <c r="CA15" s="59">
        <v>11.0</v>
      </c>
      <c r="CB15" s="59">
        <v>9.0</v>
      </c>
      <c r="CC15" s="62">
        <f t="shared" si="21"/>
        <v>170</v>
      </c>
      <c r="CD15" s="59">
        <v>8.0</v>
      </c>
      <c r="CE15" s="66">
        <f t="shared" si="44"/>
        <v>78</v>
      </c>
      <c r="CF15" s="62">
        <f t="shared" si="22"/>
        <v>84.57711443</v>
      </c>
      <c r="CG15" s="62">
        <f t="shared" si="45"/>
        <v>82.10526316</v>
      </c>
    </row>
    <row r="16" ht="15.75" customHeight="1">
      <c r="A16" s="29">
        <v>11.0</v>
      </c>
      <c r="B16" s="29" t="s">
        <v>21</v>
      </c>
      <c r="C16" s="41">
        <v>8.0</v>
      </c>
      <c r="D16" s="41">
        <v>2.0</v>
      </c>
      <c r="E16" s="41">
        <f t="shared" si="1"/>
        <v>10</v>
      </c>
      <c r="F16" s="41">
        <v>6.0</v>
      </c>
      <c r="G16" s="41">
        <f t="shared" si="2"/>
        <v>100</v>
      </c>
      <c r="H16" s="19">
        <f t="shared" si="23"/>
        <v>100</v>
      </c>
      <c r="I16" s="19">
        <v>10.0</v>
      </c>
      <c r="J16" s="19">
        <v>3.0</v>
      </c>
      <c r="K16" s="19">
        <f t="shared" si="3"/>
        <v>23</v>
      </c>
      <c r="L16" s="19">
        <v>7.0</v>
      </c>
      <c r="M16" s="41">
        <f t="shared" si="24"/>
        <v>13</v>
      </c>
      <c r="N16" s="19">
        <f t="shared" si="4"/>
        <v>88.46153846</v>
      </c>
      <c r="O16" s="19">
        <f t="shared" si="25"/>
        <v>92.85714286</v>
      </c>
      <c r="P16" s="54">
        <v>14.0</v>
      </c>
      <c r="Q16" s="54">
        <v>2.0</v>
      </c>
      <c r="R16" s="54">
        <v>39.0</v>
      </c>
      <c r="S16" s="54">
        <v>11.0</v>
      </c>
      <c r="T16" s="56">
        <v>24.0</v>
      </c>
      <c r="U16" s="54">
        <f t="shared" si="5"/>
        <v>88.63636364</v>
      </c>
      <c r="V16" s="64">
        <f t="shared" si="26"/>
        <v>96</v>
      </c>
      <c r="W16" s="54">
        <v>9.0</v>
      </c>
      <c r="X16" s="54">
        <v>4.0</v>
      </c>
      <c r="Y16" s="54">
        <f t="shared" si="6"/>
        <v>52</v>
      </c>
      <c r="Z16" s="54">
        <v>6.0</v>
      </c>
      <c r="AA16" s="56">
        <f t="shared" si="27"/>
        <v>30</v>
      </c>
      <c r="AB16" s="54">
        <f t="shared" si="7"/>
        <v>88.13559322</v>
      </c>
      <c r="AC16" s="64">
        <f t="shared" si="28"/>
        <v>90.90909091</v>
      </c>
      <c r="AD16" s="54">
        <v>9.0</v>
      </c>
      <c r="AE16" s="54">
        <v>4.0</v>
      </c>
      <c r="AF16" s="54">
        <f t="shared" si="8"/>
        <v>65</v>
      </c>
      <c r="AG16" s="54">
        <v>10.0</v>
      </c>
      <c r="AH16" s="56">
        <f t="shared" si="29"/>
        <v>40</v>
      </c>
      <c r="AI16" s="57">
        <f t="shared" si="9"/>
        <v>90.27777778</v>
      </c>
      <c r="AJ16" s="65">
        <f t="shared" si="30"/>
        <v>93.02325581</v>
      </c>
      <c r="AK16" s="59">
        <v>15.0</v>
      </c>
      <c r="AL16" s="59">
        <v>3.0</v>
      </c>
      <c r="AM16" s="59">
        <f t="shared" si="10"/>
        <v>83</v>
      </c>
      <c r="AN16" s="59">
        <v>6.0</v>
      </c>
      <c r="AO16" s="66">
        <f t="shared" si="31"/>
        <v>46</v>
      </c>
      <c r="AP16" s="62">
        <f t="shared" si="11"/>
        <v>91.20879121</v>
      </c>
      <c r="AQ16" s="62">
        <f t="shared" si="32"/>
        <v>93.87755102</v>
      </c>
      <c r="AR16" s="59">
        <v>12.0</v>
      </c>
      <c r="AS16" s="59">
        <v>4.0</v>
      </c>
      <c r="AT16" s="59">
        <f t="shared" si="12"/>
        <v>99</v>
      </c>
      <c r="AU16" s="59">
        <v>6.0</v>
      </c>
      <c r="AV16" s="66">
        <f t="shared" si="33"/>
        <v>52</v>
      </c>
      <c r="AW16" s="62">
        <f t="shared" si="13"/>
        <v>91.66666667</v>
      </c>
      <c r="AX16" s="62">
        <f t="shared" si="34"/>
        <v>91.22807018</v>
      </c>
      <c r="AY16" s="59">
        <v>7.0</v>
      </c>
      <c r="AZ16" s="59">
        <v>4.0</v>
      </c>
      <c r="BA16" s="59">
        <f t="shared" si="14"/>
        <v>110</v>
      </c>
      <c r="BB16" s="59">
        <v>4.0</v>
      </c>
      <c r="BC16" s="66">
        <f t="shared" si="35"/>
        <v>56</v>
      </c>
      <c r="BD16" s="62">
        <f t="shared" si="15"/>
        <v>92.43697479</v>
      </c>
      <c r="BE16" s="62">
        <f t="shared" si="36"/>
        <v>88.88888889</v>
      </c>
      <c r="BF16" s="59">
        <v>10.0</v>
      </c>
      <c r="BG16" s="59">
        <v>6.0</v>
      </c>
      <c r="BH16" s="62">
        <f t="shared" si="16"/>
        <v>126</v>
      </c>
      <c r="BI16" s="59">
        <v>6.0</v>
      </c>
      <c r="BJ16" s="66">
        <f t="shared" si="37"/>
        <v>62</v>
      </c>
      <c r="BK16" s="62">
        <f t="shared" si="17"/>
        <v>93.33333333</v>
      </c>
      <c r="BL16" s="62">
        <f t="shared" si="38"/>
        <v>87.32394366</v>
      </c>
      <c r="BM16" s="59">
        <v>13.0</v>
      </c>
      <c r="BN16" s="59">
        <v>6.0</v>
      </c>
      <c r="BO16" s="62">
        <f t="shared" si="18"/>
        <v>145</v>
      </c>
      <c r="BP16" s="59">
        <v>8.0</v>
      </c>
      <c r="BQ16" s="66">
        <f t="shared" si="39"/>
        <v>70</v>
      </c>
      <c r="BR16" s="62">
        <f t="shared" si="19"/>
        <v>92.94871795</v>
      </c>
      <c r="BS16" s="62">
        <f t="shared" si="40"/>
        <v>88.60759494</v>
      </c>
      <c r="BT16" s="59">
        <v>12.0</v>
      </c>
      <c r="BU16" s="59">
        <v>6.0</v>
      </c>
      <c r="BV16" s="62">
        <f t="shared" si="20"/>
        <v>163</v>
      </c>
      <c r="BW16" s="59">
        <v>8.0</v>
      </c>
      <c r="BX16" s="66">
        <f t="shared" si="41"/>
        <v>78</v>
      </c>
      <c r="BY16" s="62">
        <f t="shared" si="42"/>
        <v>92.61363636</v>
      </c>
      <c r="BZ16" s="62">
        <f t="shared" si="43"/>
        <v>89.65517241</v>
      </c>
      <c r="CA16" s="59">
        <v>13.0</v>
      </c>
      <c r="CB16" s="59">
        <v>9.0</v>
      </c>
      <c r="CC16" s="62">
        <f t="shared" si="21"/>
        <v>185</v>
      </c>
      <c r="CD16" s="59">
        <v>6.0</v>
      </c>
      <c r="CE16" s="66">
        <f t="shared" si="44"/>
        <v>84</v>
      </c>
      <c r="CF16" s="62">
        <f t="shared" si="22"/>
        <v>92.039801</v>
      </c>
      <c r="CG16" s="62">
        <f t="shared" si="45"/>
        <v>88.42105263</v>
      </c>
    </row>
    <row r="17" ht="15.75" customHeight="1">
      <c r="A17" s="29">
        <v>12.0</v>
      </c>
      <c r="B17" s="29" t="s">
        <v>22</v>
      </c>
      <c r="C17" s="41">
        <v>6.0</v>
      </c>
      <c r="D17" s="41">
        <v>2.0</v>
      </c>
      <c r="E17" s="41">
        <f t="shared" si="1"/>
        <v>8</v>
      </c>
      <c r="F17" s="41">
        <v>4.0</v>
      </c>
      <c r="G17" s="41">
        <f t="shared" si="2"/>
        <v>80</v>
      </c>
      <c r="H17" s="19">
        <f t="shared" si="23"/>
        <v>66.66666667</v>
      </c>
      <c r="I17" s="19">
        <v>9.0</v>
      </c>
      <c r="J17" s="19">
        <v>3.0</v>
      </c>
      <c r="K17" s="19">
        <f t="shared" si="3"/>
        <v>20</v>
      </c>
      <c r="L17" s="19">
        <v>8.0</v>
      </c>
      <c r="M17" s="41">
        <f t="shared" si="24"/>
        <v>12</v>
      </c>
      <c r="N17" s="19">
        <f t="shared" si="4"/>
        <v>76.92307692</v>
      </c>
      <c r="O17" s="19">
        <f t="shared" si="25"/>
        <v>85.71428571</v>
      </c>
      <c r="P17" s="54">
        <v>12.0</v>
      </c>
      <c r="Q17" s="54">
        <v>2.0</v>
      </c>
      <c r="R17" s="54">
        <v>34.0</v>
      </c>
      <c r="S17" s="54">
        <v>9.0</v>
      </c>
      <c r="T17" s="56">
        <v>21.0</v>
      </c>
      <c r="U17" s="54">
        <f t="shared" si="5"/>
        <v>77.27272727</v>
      </c>
      <c r="V17" s="64">
        <f t="shared" si="26"/>
        <v>84</v>
      </c>
      <c r="W17" s="54">
        <v>10.0</v>
      </c>
      <c r="X17" s="54">
        <v>4.0</v>
      </c>
      <c r="Y17" s="54">
        <f t="shared" si="6"/>
        <v>48</v>
      </c>
      <c r="Z17" s="54">
        <v>8.0</v>
      </c>
      <c r="AA17" s="56">
        <f t="shared" si="27"/>
        <v>29</v>
      </c>
      <c r="AB17" s="54">
        <f t="shared" si="7"/>
        <v>81.3559322</v>
      </c>
      <c r="AC17" s="64">
        <f t="shared" si="28"/>
        <v>87.87878788</v>
      </c>
      <c r="AD17" s="54">
        <v>8.0</v>
      </c>
      <c r="AE17" s="54">
        <v>2.0</v>
      </c>
      <c r="AF17" s="54">
        <f t="shared" si="8"/>
        <v>58</v>
      </c>
      <c r="AG17" s="54">
        <v>8.0</v>
      </c>
      <c r="AH17" s="56">
        <f t="shared" si="29"/>
        <v>37</v>
      </c>
      <c r="AI17" s="57">
        <f t="shared" si="9"/>
        <v>80.55555556</v>
      </c>
      <c r="AJ17" s="65">
        <f t="shared" si="30"/>
        <v>86.04651163</v>
      </c>
      <c r="AK17" s="59">
        <v>12.0</v>
      </c>
      <c r="AL17" s="59">
        <v>3.0</v>
      </c>
      <c r="AM17" s="59">
        <f t="shared" si="10"/>
        <v>73</v>
      </c>
      <c r="AN17" s="59">
        <v>6.0</v>
      </c>
      <c r="AO17" s="66">
        <f t="shared" si="31"/>
        <v>43</v>
      </c>
      <c r="AP17" s="62">
        <f t="shared" si="11"/>
        <v>80.21978022</v>
      </c>
      <c r="AQ17" s="62">
        <f t="shared" si="32"/>
        <v>87.75510204</v>
      </c>
      <c r="AR17" s="59">
        <v>11.0</v>
      </c>
      <c r="AS17" s="59">
        <v>4.0</v>
      </c>
      <c r="AT17" s="59">
        <f t="shared" si="12"/>
        <v>88</v>
      </c>
      <c r="AU17" s="59">
        <v>6.0</v>
      </c>
      <c r="AV17" s="66">
        <f t="shared" si="33"/>
        <v>49</v>
      </c>
      <c r="AW17" s="62">
        <f t="shared" si="13"/>
        <v>81.48148148</v>
      </c>
      <c r="AX17" s="62">
        <f t="shared" si="34"/>
        <v>85.96491228</v>
      </c>
      <c r="AY17" s="59">
        <v>7.0</v>
      </c>
      <c r="AZ17" s="59">
        <v>3.0</v>
      </c>
      <c r="BA17" s="59">
        <f t="shared" si="14"/>
        <v>98</v>
      </c>
      <c r="BB17" s="59">
        <v>6.0</v>
      </c>
      <c r="BC17" s="66">
        <f t="shared" si="35"/>
        <v>55</v>
      </c>
      <c r="BD17" s="62">
        <f t="shared" si="15"/>
        <v>82.35294118</v>
      </c>
      <c r="BE17" s="62">
        <f t="shared" si="36"/>
        <v>87.3015873</v>
      </c>
      <c r="BF17" s="59">
        <v>10.0</v>
      </c>
      <c r="BG17" s="59">
        <v>4.0</v>
      </c>
      <c r="BH17" s="62">
        <f t="shared" si="16"/>
        <v>112</v>
      </c>
      <c r="BI17" s="59">
        <v>6.0</v>
      </c>
      <c r="BJ17" s="66">
        <f t="shared" si="37"/>
        <v>61</v>
      </c>
      <c r="BK17" s="62">
        <f t="shared" si="17"/>
        <v>82.96296296</v>
      </c>
      <c r="BL17" s="62">
        <f t="shared" si="38"/>
        <v>85.91549296</v>
      </c>
      <c r="BM17" s="59">
        <v>13.0</v>
      </c>
      <c r="BN17" s="59">
        <v>4.0</v>
      </c>
      <c r="BO17" s="62">
        <f t="shared" si="18"/>
        <v>129</v>
      </c>
      <c r="BP17" s="59">
        <v>8.0</v>
      </c>
      <c r="BQ17" s="66">
        <f t="shared" si="39"/>
        <v>69</v>
      </c>
      <c r="BR17" s="62">
        <f t="shared" si="19"/>
        <v>82.69230769</v>
      </c>
      <c r="BS17" s="62">
        <f t="shared" si="40"/>
        <v>87.34177215</v>
      </c>
      <c r="BT17" s="59">
        <v>13.0</v>
      </c>
      <c r="BU17" s="59">
        <v>7.0</v>
      </c>
      <c r="BV17" s="62">
        <f t="shared" si="20"/>
        <v>149</v>
      </c>
      <c r="BW17" s="59">
        <v>6.0</v>
      </c>
      <c r="BX17" s="66">
        <f t="shared" si="41"/>
        <v>75</v>
      </c>
      <c r="BY17" s="62">
        <f t="shared" si="42"/>
        <v>84.65909091</v>
      </c>
      <c r="BZ17" s="62">
        <f t="shared" si="43"/>
        <v>86.20689655</v>
      </c>
      <c r="CA17" s="59">
        <v>13.0</v>
      </c>
      <c r="CB17" s="59">
        <v>4.0</v>
      </c>
      <c r="CC17" s="62">
        <f t="shared" si="21"/>
        <v>166</v>
      </c>
      <c r="CD17" s="59">
        <v>6.0</v>
      </c>
      <c r="CE17" s="66">
        <f t="shared" si="44"/>
        <v>81</v>
      </c>
      <c r="CF17" s="62">
        <f t="shared" si="22"/>
        <v>82.58706468</v>
      </c>
      <c r="CG17" s="62">
        <f t="shared" si="45"/>
        <v>85.26315789</v>
      </c>
    </row>
    <row r="18" ht="15.75" customHeight="1">
      <c r="A18" s="29">
        <v>13.0</v>
      </c>
      <c r="B18" s="29" t="s">
        <v>23</v>
      </c>
      <c r="C18" s="41">
        <v>2.0</v>
      </c>
      <c r="D18" s="41">
        <v>0.0</v>
      </c>
      <c r="E18" s="41">
        <f t="shared" si="1"/>
        <v>2</v>
      </c>
      <c r="F18" s="41">
        <v>0.0</v>
      </c>
      <c r="G18" s="41">
        <f t="shared" si="2"/>
        <v>20</v>
      </c>
      <c r="H18" s="19">
        <f t="shared" si="23"/>
        <v>0</v>
      </c>
      <c r="I18" s="19">
        <v>12.0</v>
      </c>
      <c r="J18" s="19">
        <v>4.0</v>
      </c>
      <c r="K18" s="19">
        <f t="shared" si="3"/>
        <v>18</v>
      </c>
      <c r="L18" s="19">
        <v>7.0</v>
      </c>
      <c r="M18" s="41">
        <f t="shared" si="24"/>
        <v>7</v>
      </c>
      <c r="N18" s="19">
        <f t="shared" si="4"/>
        <v>69.23076923</v>
      </c>
      <c r="O18" s="19">
        <f t="shared" si="25"/>
        <v>50</v>
      </c>
      <c r="P18" s="54">
        <v>13.0</v>
      </c>
      <c r="Q18" s="54">
        <v>2.0</v>
      </c>
      <c r="R18" s="54">
        <v>33.0</v>
      </c>
      <c r="S18" s="54">
        <v>9.0</v>
      </c>
      <c r="T18" s="56">
        <v>16.0</v>
      </c>
      <c r="U18" s="54">
        <f t="shared" si="5"/>
        <v>75</v>
      </c>
      <c r="V18" s="64">
        <f t="shared" si="26"/>
        <v>64</v>
      </c>
      <c r="W18" s="54">
        <v>9.0</v>
      </c>
      <c r="X18" s="54">
        <v>2.0</v>
      </c>
      <c r="Y18" s="54">
        <f t="shared" si="6"/>
        <v>44</v>
      </c>
      <c r="Z18" s="54">
        <v>2.0</v>
      </c>
      <c r="AA18" s="56">
        <f t="shared" si="27"/>
        <v>18</v>
      </c>
      <c r="AB18" s="54">
        <f t="shared" si="7"/>
        <v>74.57627119</v>
      </c>
      <c r="AC18" s="64">
        <f t="shared" si="28"/>
        <v>54.54545455</v>
      </c>
      <c r="AD18" s="54">
        <v>9.0</v>
      </c>
      <c r="AE18" s="54">
        <v>3.0</v>
      </c>
      <c r="AF18" s="54">
        <f t="shared" si="8"/>
        <v>56</v>
      </c>
      <c r="AG18" s="54">
        <v>8.0</v>
      </c>
      <c r="AH18" s="56">
        <f t="shared" si="29"/>
        <v>26</v>
      </c>
      <c r="AI18" s="57">
        <f t="shared" si="9"/>
        <v>77.77777778</v>
      </c>
      <c r="AJ18" s="65">
        <f t="shared" si="30"/>
        <v>60.46511628</v>
      </c>
      <c r="AK18" s="59">
        <v>16.0</v>
      </c>
      <c r="AL18" s="59">
        <v>3.0</v>
      </c>
      <c r="AM18" s="59">
        <f t="shared" si="10"/>
        <v>75</v>
      </c>
      <c r="AN18" s="59">
        <v>6.0</v>
      </c>
      <c r="AO18" s="66">
        <f t="shared" si="31"/>
        <v>32</v>
      </c>
      <c r="AP18" s="62">
        <f t="shared" si="11"/>
        <v>82.41758242</v>
      </c>
      <c r="AQ18" s="62">
        <f t="shared" si="32"/>
        <v>65.30612245</v>
      </c>
      <c r="AR18" s="59">
        <v>12.0</v>
      </c>
      <c r="AS18" s="59">
        <v>4.0</v>
      </c>
      <c r="AT18" s="59">
        <f t="shared" si="12"/>
        <v>91</v>
      </c>
      <c r="AU18" s="59">
        <v>6.0</v>
      </c>
      <c r="AV18" s="66">
        <f t="shared" si="33"/>
        <v>38</v>
      </c>
      <c r="AW18" s="62">
        <f t="shared" si="13"/>
        <v>84.25925926</v>
      </c>
      <c r="AX18" s="62">
        <f t="shared" si="34"/>
        <v>66.66666667</v>
      </c>
      <c r="AY18" s="59">
        <v>7.0</v>
      </c>
      <c r="AZ18" s="59">
        <v>4.0</v>
      </c>
      <c r="BA18" s="59">
        <f t="shared" si="14"/>
        <v>102</v>
      </c>
      <c r="BB18" s="59">
        <v>6.0</v>
      </c>
      <c r="BC18" s="66">
        <f t="shared" si="35"/>
        <v>44</v>
      </c>
      <c r="BD18" s="62">
        <f t="shared" si="15"/>
        <v>85.71428571</v>
      </c>
      <c r="BE18" s="62">
        <f t="shared" si="36"/>
        <v>69.84126984</v>
      </c>
      <c r="BF18" s="59">
        <v>7.0</v>
      </c>
      <c r="BG18" s="59">
        <v>5.0</v>
      </c>
      <c r="BH18" s="62">
        <f t="shared" si="16"/>
        <v>114</v>
      </c>
      <c r="BI18" s="59">
        <v>8.0</v>
      </c>
      <c r="BJ18" s="66">
        <f t="shared" si="37"/>
        <v>52</v>
      </c>
      <c r="BK18" s="62">
        <f t="shared" si="17"/>
        <v>84.44444444</v>
      </c>
      <c r="BL18" s="62">
        <f t="shared" si="38"/>
        <v>73.23943662</v>
      </c>
      <c r="BM18" s="59">
        <v>13.0</v>
      </c>
      <c r="BN18" s="59">
        <v>4.0</v>
      </c>
      <c r="BO18" s="62">
        <f t="shared" si="18"/>
        <v>131</v>
      </c>
      <c r="BP18" s="59">
        <v>8.0</v>
      </c>
      <c r="BQ18" s="66">
        <f t="shared" si="39"/>
        <v>60</v>
      </c>
      <c r="BR18" s="62">
        <f t="shared" si="19"/>
        <v>83.97435897</v>
      </c>
      <c r="BS18" s="62">
        <f t="shared" si="40"/>
        <v>75.94936709</v>
      </c>
      <c r="BT18" s="59">
        <v>11.0</v>
      </c>
      <c r="BU18" s="59">
        <v>6.0</v>
      </c>
      <c r="BV18" s="62">
        <f t="shared" si="20"/>
        <v>148</v>
      </c>
      <c r="BW18" s="59">
        <v>6.0</v>
      </c>
      <c r="BX18" s="66">
        <f t="shared" si="41"/>
        <v>66</v>
      </c>
      <c r="BY18" s="62">
        <f t="shared" si="42"/>
        <v>84.09090909</v>
      </c>
      <c r="BZ18" s="62">
        <f t="shared" si="43"/>
        <v>75.86206897</v>
      </c>
      <c r="CA18" s="59">
        <v>12.0</v>
      </c>
      <c r="CB18" s="59">
        <v>11.0</v>
      </c>
      <c r="CC18" s="62">
        <f t="shared" si="21"/>
        <v>171</v>
      </c>
      <c r="CD18" s="59">
        <v>8.0</v>
      </c>
      <c r="CE18" s="66">
        <f t="shared" si="44"/>
        <v>74</v>
      </c>
      <c r="CF18" s="62">
        <f t="shared" si="22"/>
        <v>85.07462687</v>
      </c>
      <c r="CG18" s="62">
        <f t="shared" si="45"/>
        <v>77.89473684</v>
      </c>
    </row>
    <row r="19" ht="15.75" customHeight="1">
      <c r="A19" s="29">
        <v>14.0</v>
      </c>
      <c r="B19" s="29" t="s">
        <v>24</v>
      </c>
      <c r="C19" s="41">
        <v>5.0</v>
      </c>
      <c r="D19" s="41">
        <v>1.0</v>
      </c>
      <c r="E19" s="41">
        <f t="shared" si="1"/>
        <v>6</v>
      </c>
      <c r="F19" s="41">
        <v>6.0</v>
      </c>
      <c r="G19" s="41">
        <f t="shared" si="2"/>
        <v>60</v>
      </c>
      <c r="H19" s="19">
        <f t="shared" si="23"/>
        <v>100</v>
      </c>
      <c r="I19" s="19">
        <v>12.0</v>
      </c>
      <c r="J19" s="19">
        <v>4.0</v>
      </c>
      <c r="K19" s="19">
        <f t="shared" si="3"/>
        <v>22</v>
      </c>
      <c r="L19" s="19">
        <v>8.0</v>
      </c>
      <c r="M19" s="41">
        <f t="shared" si="24"/>
        <v>14</v>
      </c>
      <c r="N19" s="19">
        <f t="shared" si="4"/>
        <v>84.61538462</v>
      </c>
      <c r="O19" s="19">
        <f t="shared" si="25"/>
        <v>100</v>
      </c>
      <c r="P19" s="54">
        <v>13.0</v>
      </c>
      <c r="Q19" s="54">
        <v>2.0</v>
      </c>
      <c r="R19" s="54">
        <v>37.0</v>
      </c>
      <c r="S19" s="54">
        <v>11.0</v>
      </c>
      <c r="T19" s="56">
        <v>25.0</v>
      </c>
      <c r="U19" s="54">
        <f t="shared" si="5"/>
        <v>84.09090909</v>
      </c>
      <c r="V19" s="64">
        <f t="shared" si="26"/>
        <v>100</v>
      </c>
      <c r="W19" s="54">
        <v>7.0</v>
      </c>
      <c r="X19" s="54">
        <v>2.0</v>
      </c>
      <c r="Y19" s="54">
        <f t="shared" si="6"/>
        <v>46</v>
      </c>
      <c r="Z19" s="54">
        <v>6.0</v>
      </c>
      <c r="AA19" s="56">
        <f t="shared" si="27"/>
        <v>31</v>
      </c>
      <c r="AB19" s="54">
        <f t="shared" si="7"/>
        <v>77.96610169</v>
      </c>
      <c r="AC19" s="64">
        <f t="shared" si="28"/>
        <v>93.93939394</v>
      </c>
      <c r="AD19" s="54">
        <v>7.0</v>
      </c>
      <c r="AE19" s="54">
        <v>3.0</v>
      </c>
      <c r="AF19" s="54">
        <f t="shared" si="8"/>
        <v>56</v>
      </c>
      <c r="AG19" s="54">
        <v>8.0</v>
      </c>
      <c r="AH19" s="56">
        <f t="shared" si="29"/>
        <v>39</v>
      </c>
      <c r="AI19" s="57">
        <f t="shared" si="9"/>
        <v>77.77777778</v>
      </c>
      <c r="AJ19" s="65">
        <f t="shared" si="30"/>
        <v>90.69767442</v>
      </c>
      <c r="AK19" s="59">
        <v>15.0</v>
      </c>
      <c r="AL19" s="59">
        <v>3.0</v>
      </c>
      <c r="AM19" s="59">
        <f t="shared" si="10"/>
        <v>74</v>
      </c>
      <c r="AN19" s="59">
        <v>6.0</v>
      </c>
      <c r="AO19" s="66">
        <f t="shared" si="31"/>
        <v>45</v>
      </c>
      <c r="AP19" s="62">
        <f t="shared" si="11"/>
        <v>81.31868132</v>
      </c>
      <c r="AQ19" s="62">
        <f t="shared" si="32"/>
        <v>91.83673469</v>
      </c>
      <c r="AR19" s="59">
        <v>9.0</v>
      </c>
      <c r="AS19" s="59">
        <v>3.0</v>
      </c>
      <c r="AT19" s="59">
        <f t="shared" si="12"/>
        <v>86</v>
      </c>
      <c r="AU19" s="59">
        <v>4.0</v>
      </c>
      <c r="AV19" s="66">
        <f t="shared" si="33"/>
        <v>49</v>
      </c>
      <c r="AW19" s="62">
        <f t="shared" si="13"/>
        <v>79.62962963</v>
      </c>
      <c r="AX19" s="62">
        <f t="shared" si="34"/>
        <v>85.96491228</v>
      </c>
      <c r="AY19" s="59">
        <v>5.0</v>
      </c>
      <c r="AZ19" s="59">
        <v>3.0</v>
      </c>
      <c r="BA19" s="59">
        <f t="shared" si="14"/>
        <v>94</v>
      </c>
      <c r="BB19" s="59">
        <v>2.0</v>
      </c>
      <c r="BC19" s="66">
        <f t="shared" si="35"/>
        <v>51</v>
      </c>
      <c r="BD19" s="62">
        <f t="shared" si="15"/>
        <v>78.99159664</v>
      </c>
      <c r="BE19" s="62">
        <f t="shared" si="36"/>
        <v>80.95238095</v>
      </c>
      <c r="BF19" s="59">
        <v>8.0</v>
      </c>
      <c r="BG19" s="59">
        <v>6.0</v>
      </c>
      <c r="BH19" s="62">
        <f t="shared" si="16"/>
        <v>108</v>
      </c>
      <c r="BI19" s="59">
        <v>6.0</v>
      </c>
      <c r="BJ19" s="66">
        <f t="shared" si="37"/>
        <v>57</v>
      </c>
      <c r="BK19" s="62">
        <f t="shared" si="17"/>
        <v>80</v>
      </c>
      <c r="BL19" s="62">
        <f t="shared" si="38"/>
        <v>80.28169014</v>
      </c>
      <c r="BM19" s="59">
        <v>13.0</v>
      </c>
      <c r="BN19" s="59">
        <v>5.0</v>
      </c>
      <c r="BO19" s="62">
        <f t="shared" si="18"/>
        <v>126</v>
      </c>
      <c r="BP19" s="59">
        <v>8.0</v>
      </c>
      <c r="BQ19" s="66">
        <f t="shared" si="39"/>
        <v>65</v>
      </c>
      <c r="BR19" s="62">
        <f t="shared" si="19"/>
        <v>80.76923077</v>
      </c>
      <c r="BS19" s="62">
        <f t="shared" si="40"/>
        <v>82.27848101</v>
      </c>
      <c r="BT19" s="59">
        <v>11.0</v>
      </c>
      <c r="BU19" s="59">
        <v>7.0</v>
      </c>
      <c r="BV19" s="62">
        <f t="shared" si="20"/>
        <v>144</v>
      </c>
      <c r="BW19" s="59">
        <v>8.0</v>
      </c>
      <c r="BX19" s="66">
        <f t="shared" si="41"/>
        <v>73</v>
      </c>
      <c r="BY19" s="62">
        <f t="shared" si="42"/>
        <v>81.81818182</v>
      </c>
      <c r="BZ19" s="62">
        <f t="shared" si="43"/>
        <v>83.90804598</v>
      </c>
      <c r="CA19" s="59">
        <v>9.0</v>
      </c>
      <c r="CB19" s="59">
        <v>6.0</v>
      </c>
      <c r="CC19" s="62">
        <f t="shared" si="21"/>
        <v>159</v>
      </c>
      <c r="CD19" s="59">
        <v>6.0</v>
      </c>
      <c r="CE19" s="66">
        <f t="shared" si="44"/>
        <v>79</v>
      </c>
      <c r="CF19" s="62">
        <f t="shared" si="22"/>
        <v>79.10447761</v>
      </c>
      <c r="CG19" s="62">
        <f t="shared" si="45"/>
        <v>83.15789474</v>
      </c>
    </row>
    <row r="20" ht="15.75" customHeight="1">
      <c r="A20" s="29">
        <v>15.0</v>
      </c>
      <c r="B20" s="29" t="s">
        <v>25</v>
      </c>
      <c r="C20" s="41">
        <v>6.0</v>
      </c>
      <c r="D20" s="41">
        <v>0.0</v>
      </c>
      <c r="E20" s="41">
        <f t="shared" si="1"/>
        <v>6</v>
      </c>
      <c r="F20" s="41">
        <v>4.0</v>
      </c>
      <c r="G20" s="41">
        <f t="shared" si="2"/>
        <v>60</v>
      </c>
      <c r="H20" s="19">
        <f t="shared" si="23"/>
        <v>66.66666667</v>
      </c>
      <c r="I20" s="19">
        <v>10.0</v>
      </c>
      <c r="J20" s="19">
        <v>4.0</v>
      </c>
      <c r="K20" s="19">
        <f t="shared" si="3"/>
        <v>20</v>
      </c>
      <c r="L20" s="19">
        <v>8.0</v>
      </c>
      <c r="M20" s="41">
        <f t="shared" si="24"/>
        <v>12</v>
      </c>
      <c r="N20" s="19">
        <f t="shared" si="4"/>
        <v>76.92307692</v>
      </c>
      <c r="O20" s="19">
        <f t="shared" si="25"/>
        <v>85.71428571</v>
      </c>
      <c r="P20" s="54">
        <v>12.0</v>
      </c>
      <c r="Q20" s="54">
        <v>3.0</v>
      </c>
      <c r="R20" s="54">
        <v>35.0</v>
      </c>
      <c r="S20" s="54">
        <v>7.0</v>
      </c>
      <c r="T20" s="56">
        <v>19.0</v>
      </c>
      <c r="U20" s="54">
        <f t="shared" si="5"/>
        <v>79.54545455</v>
      </c>
      <c r="V20" s="64">
        <f t="shared" si="26"/>
        <v>76</v>
      </c>
      <c r="W20" s="54">
        <v>11.0</v>
      </c>
      <c r="X20" s="54">
        <v>3.0</v>
      </c>
      <c r="Y20" s="54">
        <f t="shared" si="6"/>
        <v>49</v>
      </c>
      <c r="Z20" s="54">
        <v>6.0</v>
      </c>
      <c r="AA20" s="56">
        <f t="shared" si="27"/>
        <v>25</v>
      </c>
      <c r="AB20" s="54">
        <f t="shared" si="7"/>
        <v>83.05084746</v>
      </c>
      <c r="AC20" s="64">
        <f t="shared" si="28"/>
        <v>75.75757576</v>
      </c>
      <c r="AD20" s="54">
        <v>9.0</v>
      </c>
      <c r="AE20" s="54">
        <v>3.0</v>
      </c>
      <c r="AF20" s="54">
        <f t="shared" si="8"/>
        <v>61</v>
      </c>
      <c r="AG20" s="54">
        <v>8.0</v>
      </c>
      <c r="AH20" s="56">
        <f t="shared" si="29"/>
        <v>33</v>
      </c>
      <c r="AI20" s="57">
        <f t="shared" si="9"/>
        <v>84.72222222</v>
      </c>
      <c r="AJ20" s="65">
        <f t="shared" si="30"/>
        <v>76.74418605</v>
      </c>
      <c r="AK20" s="59">
        <v>16.0</v>
      </c>
      <c r="AL20" s="59">
        <v>3.0</v>
      </c>
      <c r="AM20" s="59">
        <f t="shared" si="10"/>
        <v>80</v>
      </c>
      <c r="AN20" s="59">
        <v>6.0</v>
      </c>
      <c r="AO20" s="66">
        <f t="shared" si="31"/>
        <v>39</v>
      </c>
      <c r="AP20" s="62">
        <f t="shared" si="11"/>
        <v>87.91208791</v>
      </c>
      <c r="AQ20" s="62">
        <f t="shared" si="32"/>
        <v>79.59183673</v>
      </c>
      <c r="AR20" s="59">
        <v>12.0</v>
      </c>
      <c r="AS20" s="59">
        <v>4.0</v>
      </c>
      <c r="AT20" s="59">
        <f t="shared" si="12"/>
        <v>96</v>
      </c>
      <c r="AU20" s="59">
        <v>6.0</v>
      </c>
      <c r="AV20" s="66">
        <f t="shared" si="33"/>
        <v>45</v>
      </c>
      <c r="AW20" s="62">
        <f t="shared" si="13"/>
        <v>88.88888889</v>
      </c>
      <c r="AX20" s="62">
        <f t="shared" si="34"/>
        <v>78.94736842</v>
      </c>
      <c r="AY20" s="59">
        <v>5.0</v>
      </c>
      <c r="AZ20" s="59">
        <v>3.0</v>
      </c>
      <c r="BA20" s="59">
        <f t="shared" si="14"/>
        <v>104</v>
      </c>
      <c r="BB20" s="59">
        <v>6.0</v>
      </c>
      <c r="BC20" s="66">
        <f t="shared" si="35"/>
        <v>51</v>
      </c>
      <c r="BD20" s="62">
        <f t="shared" si="15"/>
        <v>87.39495798</v>
      </c>
      <c r="BE20" s="62">
        <f t="shared" si="36"/>
        <v>80.95238095</v>
      </c>
      <c r="BF20" s="59">
        <v>3.0</v>
      </c>
      <c r="BG20" s="59">
        <v>3.0</v>
      </c>
      <c r="BH20" s="62">
        <f t="shared" si="16"/>
        <v>110</v>
      </c>
      <c r="BI20" s="59">
        <v>2.0</v>
      </c>
      <c r="BJ20" s="66">
        <f t="shared" si="37"/>
        <v>53</v>
      </c>
      <c r="BK20" s="62">
        <f t="shared" si="17"/>
        <v>81.48148148</v>
      </c>
      <c r="BL20" s="62">
        <f t="shared" si="38"/>
        <v>74.64788732</v>
      </c>
      <c r="BM20" s="59">
        <v>6.0</v>
      </c>
      <c r="BN20" s="59">
        <v>3.0</v>
      </c>
      <c r="BO20" s="62">
        <f t="shared" si="18"/>
        <v>119</v>
      </c>
      <c r="BP20" s="59">
        <v>4.0</v>
      </c>
      <c r="BQ20" s="66">
        <f t="shared" si="39"/>
        <v>57</v>
      </c>
      <c r="BR20" s="62">
        <f t="shared" si="19"/>
        <v>76.28205128</v>
      </c>
      <c r="BS20" s="62">
        <f t="shared" si="40"/>
        <v>72.15189873</v>
      </c>
      <c r="BT20" s="59">
        <v>12.0</v>
      </c>
      <c r="BU20" s="59">
        <v>5.0</v>
      </c>
      <c r="BV20" s="62">
        <f t="shared" si="20"/>
        <v>136</v>
      </c>
      <c r="BW20" s="59">
        <v>8.0</v>
      </c>
      <c r="BX20" s="66">
        <f t="shared" si="41"/>
        <v>65</v>
      </c>
      <c r="BY20" s="62">
        <f t="shared" si="42"/>
        <v>77.27272727</v>
      </c>
      <c r="BZ20" s="62">
        <f t="shared" si="43"/>
        <v>74.71264368</v>
      </c>
      <c r="CA20" s="59">
        <v>12.0</v>
      </c>
      <c r="CB20" s="59">
        <v>8.0</v>
      </c>
      <c r="CC20" s="62">
        <f t="shared" si="21"/>
        <v>156</v>
      </c>
      <c r="CD20" s="59">
        <v>8.0</v>
      </c>
      <c r="CE20" s="66">
        <f t="shared" si="44"/>
        <v>73</v>
      </c>
      <c r="CF20" s="62">
        <f t="shared" si="22"/>
        <v>77.6119403</v>
      </c>
      <c r="CG20" s="62">
        <f t="shared" si="45"/>
        <v>76.84210526</v>
      </c>
    </row>
    <row r="21" ht="15.75" customHeight="1">
      <c r="A21" s="29">
        <v>16.0</v>
      </c>
      <c r="B21" s="29" t="s">
        <v>26</v>
      </c>
      <c r="C21" s="41">
        <v>6.0</v>
      </c>
      <c r="D21" s="41">
        <v>2.0</v>
      </c>
      <c r="E21" s="41">
        <f t="shared" si="1"/>
        <v>8</v>
      </c>
      <c r="F21" s="41">
        <v>4.0</v>
      </c>
      <c r="G21" s="41">
        <f t="shared" si="2"/>
        <v>80</v>
      </c>
      <c r="H21" s="19">
        <f t="shared" si="23"/>
        <v>66.66666667</v>
      </c>
      <c r="I21" s="19">
        <v>12.0</v>
      </c>
      <c r="J21" s="19">
        <v>4.0</v>
      </c>
      <c r="K21" s="19">
        <f t="shared" si="3"/>
        <v>24</v>
      </c>
      <c r="L21" s="19">
        <v>8.0</v>
      </c>
      <c r="M21" s="41">
        <f t="shared" si="24"/>
        <v>12</v>
      </c>
      <c r="N21" s="19">
        <f t="shared" si="4"/>
        <v>92.30769231</v>
      </c>
      <c r="O21" s="19">
        <f t="shared" si="25"/>
        <v>85.71428571</v>
      </c>
      <c r="P21" s="54">
        <v>14.0</v>
      </c>
      <c r="Q21" s="54">
        <v>3.0</v>
      </c>
      <c r="R21" s="54">
        <v>41.0</v>
      </c>
      <c r="S21" s="54">
        <v>9.0</v>
      </c>
      <c r="T21" s="56">
        <v>21.0</v>
      </c>
      <c r="U21" s="54">
        <f t="shared" si="5"/>
        <v>93.18181818</v>
      </c>
      <c r="V21" s="64">
        <f t="shared" si="26"/>
        <v>84</v>
      </c>
      <c r="W21" s="54">
        <v>10.0</v>
      </c>
      <c r="X21" s="54">
        <v>4.0</v>
      </c>
      <c r="Y21" s="54">
        <f t="shared" si="6"/>
        <v>55</v>
      </c>
      <c r="Z21" s="54">
        <v>8.0</v>
      </c>
      <c r="AA21" s="56">
        <f t="shared" si="27"/>
        <v>29</v>
      </c>
      <c r="AB21" s="54">
        <f t="shared" si="7"/>
        <v>93.22033898</v>
      </c>
      <c r="AC21" s="64">
        <f t="shared" si="28"/>
        <v>87.87878788</v>
      </c>
      <c r="AD21" s="54">
        <v>8.0</v>
      </c>
      <c r="AE21" s="54">
        <v>3.0</v>
      </c>
      <c r="AF21" s="54">
        <f t="shared" si="8"/>
        <v>66</v>
      </c>
      <c r="AG21" s="54">
        <v>8.0</v>
      </c>
      <c r="AH21" s="56">
        <f t="shared" si="29"/>
        <v>37</v>
      </c>
      <c r="AI21" s="57">
        <f t="shared" si="9"/>
        <v>91.66666667</v>
      </c>
      <c r="AJ21" s="65">
        <f t="shared" si="30"/>
        <v>86.04651163</v>
      </c>
      <c r="AK21" s="59">
        <v>12.0</v>
      </c>
      <c r="AL21" s="59">
        <v>3.0</v>
      </c>
      <c r="AM21" s="59">
        <f t="shared" si="10"/>
        <v>81</v>
      </c>
      <c r="AN21" s="59">
        <v>6.0</v>
      </c>
      <c r="AO21" s="66">
        <f t="shared" si="31"/>
        <v>43</v>
      </c>
      <c r="AP21" s="62">
        <f t="shared" si="11"/>
        <v>89.01098901</v>
      </c>
      <c r="AQ21" s="62">
        <f t="shared" si="32"/>
        <v>87.75510204</v>
      </c>
      <c r="AR21" s="59">
        <v>12.0</v>
      </c>
      <c r="AS21" s="59">
        <v>4.0</v>
      </c>
      <c r="AT21" s="59">
        <f t="shared" si="12"/>
        <v>97</v>
      </c>
      <c r="AU21" s="59">
        <v>6.0</v>
      </c>
      <c r="AV21" s="66">
        <f t="shared" si="33"/>
        <v>49</v>
      </c>
      <c r="AW21" s="62">
        <f t="shared" si="13"/>
        <v>89.81481481</v>
      </c>
      <c r="AX21" s="62">
        <f t="shared" si="34"/>
        <v>85.96491228</v>
      </c>
      <c r="AY21" s="59">
        <v>7.0</v>
      </c>
      <c r="AZ21" s="59">
        <v>3.0</v>
      </c>
      <c r="BA21" s="59">
        <f t="shared" si="14"/>
        <v>107</v>
      </c>
      <c r="BB21" s="59">
        <v>6.0</v>
      </c>
      <c r="BC21" s="66">
        <f t="shared" si="35"/>
        <v>55</v>
      </c>
      <c r="BD21" s="62">
        <f t="shared" si="15"/>
        <v>89.91596639</v>
      </c>
      <c r="BE21" s="62">
        <f t="shared" si="36"/>
        <v>87.3015873</v>
      </c>
      <c r="BF21" s="59">
        <v>10.0</v>
      </c>
      <c r="BG21" s="59">
        <v>5.0</v>
      </c>
      <c r="BH21" s="62">
        <f t="shared" si="16"/>
        <v>122</v>
      </c>
      <c r="BI21" s="59">
        <v>6.0</v>
      </c>
      <c r="BJ21" s="66">
        <f t="shared" si="37"/>
        <v>61</v>
      </c>
      <c r="BK21" s="62">
        <f t="shared" si="17"/>
        <v>90.37037037</v>
      </c>
      <c r="BL21" s="62">
        <f t="shared" si="38"/>
        <v>85.91549296</v>
      </c>
      <c r="BM21" s="59">
        <v>14.0</v>
      </c>
      <c r="BN21" s="59">
        <v>5.0</v>
      </c>
      <c r="BO21" s="62">
        <f t="shared" si="18"/>
        <v>141</v>
      </c>
      <c r="BP21" s="59">
        <v>8.0</v>
      </c>
      <c r="BQ21" s="66">
        <f t="shared" si="39"/>
        <v>69</v>
      </c>
      <c r="BR21" s="62">
        <f t="shared" si="19"/>
        <v>90.38461538</v>
      </c>
      <c r="BS21" s="62">
        <f t="shared" si="40"/>
        <v>87.34177215</v>
      </c>
      <c r="BT21" s="59">
        <v>13.0</v>
      </c>
      <c r="BU21" s="59">
        <v>7.0</v>
      </c>
      <c r="BV21" s="62">
        <f t="shared" si="20"/>
        <v>161</v>
      </c>
      <c r="BW21" s="59">
        <v>8.0</v>
      </c>
      <c r="BX21" s="66">
        <f t="shared" si="41"/>
        <v>77</v>
      </c>
      <c r="BY21" s="62">
        <f t="shared" si="42"/>
        <v>91.47727273</v>
      </c>
      <c r="BZ21" s="62">
        <f t="shared" si="43"/>
        <v>88.50574713</v>
      </c>
      <c r="CA21" s="59">
        <v>12.0</v>
      </c>
      <c r="CB21" s="59">
        <v>7.0</v>
      </c>
      <c r="CC21" s="62">
        <f t="shared" si="21"/>
        <v>180</v>
      </c>
      <c r="CD21" s="59">
        <v>8.0</v>
      </c>
      <c r="CE21" s="66">
        <f t="shared" si="44"/>
        <v>85</v>
      </c>
      <c r="CF21" s="62">
        <f t="shared" si="22"/>
        <v>89.55223881</v>
      </c>
      <c r="CG21" s="62">
        <f t="shared" si="45"/>
        <v>89.47368421</v>
      </c>
    </row>
    <row r="22" ht="15.75" customHeight="1">
      <c r="A22" s="29">
        <v>17.0</v>
      </c>
      <c r="B22" s="29" t="s">
        <v>27</v>
      </c>
      <c r="C22" s="41">
        <v>8.0</v>
      </c>
      <c r="D22" s="41">
        <v>1.0</v>
      </c>
      <c r="E22" s="41">
        <f t="shared" si="1"/>
        <v>9</v>
      </c>
      <c r="F22" s="41">
        <v>6.0</v>
      </c>
      <c r="G22" s="41">
        <f t="shared" si="2"/>
        <v>90</v>
      </c>
      <c r="H22" s="19">
        <f t="shared" si="23"/>
        <v>100</v>
      </c>
      <c r="I22" s="19">
        <v>12.0</v>
      </c>
      <c r="J22" s="19">
        <v>4.0</v>
      </c>
      <c r="K22" s="19">
        <f t="shared" si="3"/>
        <v>25</v>
      </c>
      <c r="L22" s="19">
        <v>8.0</v>
      </c>
      <c r="M22" s="41">
        <f t="shared" si="24"/>
        <v>14</v>
      </c>
      <c r="N22" s="19">
        <f t="shared" si="4"/>
        <v>96.15384615</v>
      </c>
      <c r="O22" s="19">
        <f t="shared" si="25"/>
        <v>100</v>
      </c>
      <c r="P22" s="54">
        <v>13.0</v>
      </c>
      <c r="Q22" s="54">
        <v>3.0</v>
      </c>
      <c r="R22" s="54">
        <v>41.0</v>
      </c>
      <c r="S22" s="54">
        <v>10.0</v>
      </c>
      <c r="T22" s="56">
        <v>24.0</v>
      </c>
      <c r="U22" s="54">
        <f t="shared" si="5"/>
        <v>93.18181818</v>
      </c>
      <c r="V22" s="64">
        <f t="shared" si="26"/>
        <v>96</v>
      </c>
      <c r="W22" s="54">
        <v>9.0</v>
      </c>
      <c r="X22" s="54">
        <v>3.0</v>
      </c>
      <c r="Y22" s="54">
        <f t="shared" si="6"/>
        <v>53</v>
      </c>
      <c r="Z22" s="54">
        <v>8.0</v>
      </c>
      <c r="AA22" s="56">
        <f t="shared" si="27"/>
        <v>32</v>
      </c>
      <c r="AB22" s="54">
        <f t="shared" si="7"/>
        <v>89.83050847</v>
      </c>
      <c r="AC22" s="64">
        <f t="shared" si="28"/>
        <v>96.96969697</v>
      </c>
      <c r="AD22" s="54">
        <v>9.0</v>
      </c>
      <c r="AE22" s="54">
        <v>4.0</v>
      </c>
      <c r="AF22" s="54">
        <f t="shared" si="8"/>
        <v>66</v>
      </c>
      <c r="AG22" s="54">
        <v>10.0</v>
      </c>
      <c r="AH22" s="56">
        <f t="shared" si="29"/>
        <v>42</v>
      </c>
      <c r="AI22" s="57">
        <f t="shared" si="9"/>
        <v>91.66666667</v>
      </c>
      <c r="AJ22" s="65">
        <f t="shared" si="30"/>
        <v>97.6744186</v>
      </c>
      <c r="AK22" s="59">
        <v>13.0</v>
      </c>
      <c r="AL22" s="59">
        <v>3.0</v>
      </c>
      <c r="AM22" s="59">
        <f t="shared" si="10"/>
        <v>82</v>
      </c>
      <c r="AN22" s="59">
        <v>6.0</v>
      </c>
      <c r="AO22" s="66">
        <f t="shared" si="31"/>
        <v>48</v>
      </c>
      <c r="AP22" s="62">
        <f t="shared" si="11"/>
        <v>90.10989011</v>
      </c>
      <c r="AQ22" s="62">
        <f t="shared" si="32"/>
        <v>97.95918367</v>
      </c>
      <c r="AR22" s="59">
        <v>12.0</v>
      </c>
      <c r="AS22" s="59">
        <v>5.0</v>
      </c>
      <c r="AT22" s="59">
        <f t="shared" si="12"/>
        <v>99</v>
      </c>
      <c r="AU22" s="59">
        <v>6.0</v>
      </c>
      <c r="AV22" s="66">
        <f t="shared" si="33"/>
        <v>54</v>
      </c>
      <c r="AW22" s="62">
        <f t="shared" si="13"/>
        <v>91.66666667</v>
      </c>
      <c r="AX22" s="62">
        <f t="shared" si="34"/>
        <v>94.73684211</v>
      </c>
      <c r="AY22" s="59">
        <v>6.0</v>
      </c>
      <c r="AZ22" s="59">
        <v>3.0</v>
      </c>
      <c r="BA22" s="59">
        <f t="shared" si="14"/>
        <v>108</v>
      </c>
      <c r="BB22" s="59">
        <v>6.0</v>
      </c>
      <c r="BC22" s="66">
        <f t="shared" si="35"/>
        <v>60</v>
      </c>
      <c r="BD22" s="62">
        <f t="shared" si="15"/>
        <v>90.75630252</v>
      </c>
      <c r="BE22" s="62">
        <f t="shared" si="36"/>
        <v>95.23809524</v>
      </c>
      <c r="BF22" s="59">
        <v>8.0</v>
      </c>
      <c r="BG22" s="59">
        <v>5.0</v>
      </c>
      <c r="BH22" s="62">
        <f t="shared" si="16"/>
        <v>121</v>
      </c>
      <c r="BI22" s="59">
        <v>8.0</v>
      </c>
      <c r="BJ22" s="66">
        <f t="shared" si="37"/>
        <v>68</v>
      </c>
      <c r="BK22" s="62">
        <f t="shared" si="17"/>
        <v>89.62962963</v>
      </c>
      <c r="BL22" s="62">
        <f t="shared" si="38"/>
        <v>95.77464789</v>
      </c>
      <c r="BM22" s="59">
        <v>13.0</v>
      </c>
      <c r="BN22" s="59">
        <v>5.0</v>
      </c>
      <c r="BO22" s="62">
        <f t="shared" si="18"/>
        <v>139</v>
      </c>
      <c r="BP22" s="59">
        <v>8.0</v>
      </c>
      <c r="BQ22" s="66">
        <f t="shared" si="39"/>
        <v>76</v>
      </c>
      <c r="BR22" s="62">
        <f t="shared" si="19"/>
        <v>89.1025641</v>
      </c>
      <c r="BS22" s="62">
        <f t="shared" si="40"/>
        <v>96.20253165</v>
      </c>
      <c r="BT22" s="59">
        <v>13.0</v>
      </c>
      <c r="BU22" s="59">
        <v>7.0</v>
      </c>
      <c r="BV22" s="62">
        <f t="shared" si="20"/>
        <v>159</v>
      </c>
      <c r="BW22" s="59">
        <v>6.0</v>
      </c>
      <c r="BX22" s="66">
        <f t="shared" si="41"/>
        <v>82</v>
      </c>
      <c r="BY22" s="62">
        <f t="shared" si="42"/>
        <v>90.34090909</v>
      </c>
      <c r="BZ22" s="62">
        <f t="shared" si="43"/>
        <v>94.25287356</v>
      </c>
      <c r="CA22" s="59">
        <v>13.0</v>
      </c>
      <c r="CB22" s="59">
        <v>9.0</v>
      </c>
      <c r="CC22" s="62">
        <f t="shared" si="21"/>
        <v>181</v>
      </c>
      <c r="CD22" s="59">
        <v>8.0</v>
      </c>
      <c r="CE22" s="66">
        <f t="shared" si="44"/>
        <v>90</v>
      </c>
      <c r="CF22" s="62">
        <f t="shared" si="22"/>
        <v>90.04975124</v>
      </c>
      <c r="CG22" s="62">
        <f t="shared" si="45"/>
        <v>94.73684211</v>
      </c>
    </row>
    <row r="23" ht="15.75" customHeight="1">
      <c r="A23" s="29">
        <v>18.0</v>
      </c>
      <c r="B23" s="29" t="s">
        <v>28</v>
      </c>
      <c r="C23" s="41">
        <v>7.0</v>
      </c>
      <c r="D23" s="41">
        <v>2.0</v>
      </c>
      <c r="E23" s="41">
        <f t="shared" si="1"/>
        <v>9</v>
      </c>
      <c r="F23" s="41">
        <v>4.0</v>
      </c>
      <c r="G23" s="41">
        <f t="shared" si="2"/>
        <v>90</v>
      </c>
      <c r="H23" s="19">
        <f t="shared" si="23"/>
        <v>66.66666667</v>
      </c>
      <c r="I23" s="19">
        <v>10.0</v>
      </c>
      <c r="J23" s="19">
        <v>3.0</v>
      </c>
      <c r="K23" s="19">
        <f t="shared" si="3"/>
        <v>22</v>
      </c>
      <c r="L23" s="19">
        <v>8.0</v>
      </c>
      <c r="M23" s="41">
        <f t="shared" si="24"/>
        <v>12</v>
      </c>
      <c r="N23" s="19">
        <f t="shared" si="4"/>
        <v>84.61538462</v>
      </c>
      <c r="O23" s="19">
        <f t="shared" si="25"/>
        <v>85.71428571</v>
      </c>
      <c r="P23" s="54">
        <v>14.0</v>
      </c>
      <c r="Q23" s="54">
        <v>3.0</v>
      </c>
      <c r="R23" s="54">
        <v>39.0</v>
      </c>
      <c r="S23" s="54">
        <v>11.0</v>
      </c>
      <c r="T23" s="56">
        <v>23.0</v>
      </c>
      <c r="U23" s="54">
        <f t="shared" si="5"/>
        <v>88.63636364</v>
      </c>
      <c r="V23" s="64">
        <f t="shared" si="26"/>
        <v>92</v>
      </c>
      <c r="W23" s="54">
        <v>8.0</v>
      </c>
      <c r="X23" s="54">
        <v>3.0</v>
      </c>
      <c r="Y23" s="54">
        <f t="shared" si="6"/>
        <v>50</v>
      </c>
      <c r="Z23" s="54">
        <v>6.0</v>
      </c>
      <c r="AA23" s="56">
        <f t="shared" si="27"/>
        <v>29</v>
      </c>
      <c r="AB23" s="54">
        <f t="shared" si="7"/>
        <v>84.74576271</v>
      </c>
      <c r="AC23" s="64">
        <f t="shared" si="28"/>
        <v>87.87878788</v>
      </c>
      <c r="AD23" s="54">
        <v>7.0</v>
      </c>
      <c r="AE23" s="54">
        <v>4.0</v>
      </c>
      <c r="AF23" s="54">
        <f t="shared" si="8"/>
        <v>61</v>
      </c>
      <c r="AG23" s="54">
        <v>10.0</v>
      </c>
      <c r="AH23" s="56">
        <f t="shared" si="29"/>
        <v>39</v>
      </c>
      <c r="AI23" s="57">
        <f t="shared" si="9"/>
        <v>84.72222222</v>
      </c>
      <c r="AJ23" s="65">
        <f t="shared" si="30"/>
        <v>90.69767442</v>
      </c>
      <c r="AK23" s="59">
        <v>12.0</v>
      </c>
      <c r="AL23" s="59">
        <v>3.0</v>
      </c>
      <c r="AM23" s="59">
        <f t="shared" si="10"/>
        <v>76</v>
      </c>
      <c r="AN23" s="59">
        <v>6.0</v>
      </c>
      <c r="AO23" s="66">
        <f t="shared" si="31"/>
        <v>45</v>
      </c>
      <c r="AP23" s="62">
        <f t="shared" si="11"/>
        <v>83.51648352</v>
      </c>
      <c r="AQ23" s="62">
        <f t="shared" si="32"/>
        <v>91.83673469</v>
      </c>
      <c r="AR23" s="59">
        <v>12.0</v>
      </c>
      <c r="AS23" s="59">
        <v>3.0</v>
      </c>
      <c r="AT23" s="59">
        <f t="shared" si="12"/>
        <v>91</v>
      </c>
      <c r="AU23" s="59">
        <v>4.0</v>
      </c>
      <c r="AV23" s="66">
        <f t="shared" si="33"/>
        <v>49</v>
      </c>
      <c r="AW23" s="62">
        <f t="shared" si="13"/>
        <v>84.25925926</v>
      </c>
      <c r="AX23" s="62">
        <f t="shared" si="34"/>
        <v>85.96491228</v>
      </c>
      <c r="AY23" s="59">
        <v>6.0</v>
      </c>
      <c r="AZ23" s="59">
        <v>2.0</v>
      </c>
      <c r="BA23" s="59">
        <f t="shared" si="14"/>
        <v>99</v>
      </c>
      <c r="BB23" s="59">
        <v>4.0</v>
      </c>
      <c r="BC23" s="66">
        <f t="shared" si="35"/>
        <v>53</v>
      </c>
      <c r="BD23" s="62">
        <f t="shared" si="15"/>
        <v>83.19327731</v>
      </c>
      <c r="BE23" s="62">
        <f t="shared" si="36"/>
        <v>84.12698413</v>
      </c>
      <c r="BF23" s="59">
        <v>7.0</v>
      </c>
      <c r="BG23" s="59">
        <v>5.0</v>
      </c>
      <c r="BH23" s="62">
        <f t="shared" si="16"/>
        <v>111</v>
      </c>
      <c r="BI23" s="59">
        <v>8.0</v>
      </c>
      <c r="BJ23" s="66">
        <f t="shared" si="37"/>
        <v>61</v>
      </c>
      <c r="BK23" s="62">
        <f t="shared" si="17"/>
        <v>82.22222222</v>
      </c>
      <c r="BL23" s="62">
        <f t="shared" si="38"/>
        <v>85.91549296</v>
      </c>
      <c r="BM23" s="59">
        <v>12.0</v>
      </c>
      <c r="BN23" s="59">
        <v>5.0</v>
      </c>
      <c r="BO23" s="62">
        <f t="shared" si="18"/>
        <v>128</v>
      </c>
      <c r="BP23" s="59">
        <v>8.0</v>
      </c>
      <c r="BQ23" s="66">
        <f t="shared" si="39"/>
        <v>69</v>
      </c>
      <c r="BR23" s="62">
        <f t="shared" si="19"/>
        <v>82.05128205</v>
      </c>
      <c r="BS23" s="62">
        <f t="shared" si="40"/>
        <v>87.34177215</v>
      </c>
      <c r="BT23" s="59">
        <v>9.0</v>
      </c>
      <c r="BU23" s="59">
        <v>6.0</v>
      </c>
      <c r="BV23" s="62">
        <f t="shared" si="20"/>
        <v>143</v>
      </c>
      <c r="BW23" s="59">
        <v>4.0</v>
      </c>
      <c r="BX23" s="66">
        <f t="shared" si="41"/>
        <v>73</v>
      </c>
      <c r="BY23" s="62">
        <f t="shared" si="42"/>
        <v>81.25</v>
      </c>
      <c r="BZ23" s="62">
        <f t="shared" si="43"/>
        <v>83.90804598</v>
      </c>
      <c r="CA23" s="59">
        <v>11.0</v>
      </c>
      <c r="CB23" s="59">
        <v>8.0</v>
      </c>
      <c r="CC23" s="62">
        <f t="shared" si="21"/>
        <v>162</v>
      </c>
      <c r="CD23" s="59">
        <v>6.0</v>
      </c>
      <c r="CE23" s="66">
        <f t="shared" si="44"/>
        <v>79</v>
      </c>
      <c r="CF23" s="62">
        <f t="shared" si="22"/>
        <v>80.59701493</v>
      </c>
      <c r="CG23" s="62">
        <f t="shared" si="45"/>
        <v>83.15789474</v>
      </c>
    </row>
    <row r="24" ht="15.75" customHeight="1">
      <c r="A24" s="29">
        <v>19.0</v>
      </c>
      <c r="B24" s="29" t="s">
        <v>29</v>
      </c>
      <c r="C24" s="41">
        <v>5.0</v>
      </c>
      <c r="D24" s="41">
        <v>1.0</v>
      </c>
      <c r="E24" s="41">
        <f t="shared" si="1"/>
        <v>6</v>
      </c>
      <c r="F24" s="41">
        <v>4.0</v>
      </c>
      <c r="G24" s="41">
        <f t="shared" si="2"/>
        <v>60</v>
      </c>
      <c r="H24" s="19">
        <f t="shared" si="23"/>
        <v>66.66666667</v>
      </c>
      <c r="I24" s="19">
        <v>9.0</v>
      </c>
      <c r="J24" s="19">
        <v>3.0</v>
      </c>
      <c r="K24" s="19">
        <f t="shared" si="3"/>
        <v>18</v>
      </c>
      <c r="L24" s="19">
        <v>6.0</v>
      </c>
      <c r="M24" s="41">
        <f t="shared" si="24"/>
        <v>10</v>
      </c>
      <c r="N24" s="19">
        <f t="shared" si="4"/>
        <v>69.23076923</v>
      </c>
      <c r="O24" s="19">
        <f t="shared" si="25"/>
        <v>71.42857143</v>
      </c>
      <c r="P24" s="54">
        <v>6.0</v>
      </c>
      <c r="Q24" s="54">
        <v>1.0</v>
      </c>
      <c r="R24" s="54">
        <v>25.0</v>
      </c>
      <c r="S24" s="54">
        <v>3.0</v>
      </c>
      <c r="T24" s="56">
        <v>13.0</v>
      </c>
      <c r="U24" s="54">
        <f t="shared" si="5"/>
        <v>56.81818182</v>
      </c>
      <c r="V24" s="64">
        <f t="shared" si="26"/>
        <v>52</v>
      </c>
      <c r="W24" s="54">
        <v>8.0</v>
      </c>
      <c r="X24" s="54">
        <v>4.0</v>
      </c>
      <c r="Y24" s="54">
        <f t="shared" si="6"/>
        <v>37</v>
      </c>
      <c r="Z24" s="54">
        <v>6.0</v>
      </c>
      <c r="AA24" s="56">
        <f t="shared" si="27"/>
        <v>19</v>
      </c>
      <c r="AB24" s="54">
        <f t="shared" si="7"/>
        <v>62.71186441</v>
      </c>
      <c r="AC24" s="64">
        <f t="shared" si="28"/>
        <v>57.57575758</v>
      </c>
      <c r="AD24" s="54">
        <v>8.0</v>
      </c>
      <c r="AE24" s="54">
        <v>3.0</v>
      </c>
      <c r="AF24" s="54">
        <f t="shared" si="8"/>
        <v>48</v>
      </c>
      <c r="AG24" s="54">
        <v>6.0</v>
      </c>
      <c r="AH24" s="56">
        <f t="shared" si="29"/>
        <v>25</v>
      </c>
      <c r="AI24" s="57">
        <f t="shared" si="9"/>
        <v>66.66666667</v>
      </c>
      <c r="AJ24" s="65">
        <f t="shared" si="30"/>
        <v>58.13953488</v>
      </c>
      <c r="AK24" s="59">
        <v>16.0</v>
      </c>
      <c r="AL24" s="59">
        <v>3.0</v>
      </c>
      <c r="AM24" s="59">
        <f t="shared" si="10"/>
        <v>67</v>
      </c>
      <c r="AN24" s="59">
        <v>6.0</v>
      </c>
      <c r="AO24" s="66">
        <f t="shared" si="31"/>
        <v>31</v>
      </c>
      <c r="AP24" s="62">
        <f t="shared" si="11"/>
        <v>73.62637363</v>
      </c>
      <c r="AQ24" s="62">
        <f t="shared" si="32"/>
        <v>63.26530612</v>
      </c>
      <c r="AR24" s="59">
        <v>11.0</v>
      </c>
      <c r="AS24" s="59">
        <v>3.0</v>
      </c>
      <c r="AT24" s="59">
        <f t="shared" si="12"/>
        <v>81</v>
      </c>
      <c r="AU24" s="59">
        <v>4.0</v>
      </c>
      <c r="AV24" s="66">
        <f t="shared" si="33"/>
        <v>35</v>
      </c>
      <c r="AW24" s="62">
        <f t="shared" si="13"/>
        <v>75</v>
      </c>
      <c r="AX24" s="62">
        <f t="shared" si="34"/>
        <v>61.40350877</v>
      </c>
      <c r="AY24" s="59">
        <v>5.0</v>
      </c>
      <c r="AZ24" s="59">
        <v>3.0</v>
      </c>
      <c r="BA24" s="59">
        <f t="shared" si="14"/>
        <v>89</v>
      </c>
      <c r="BB24" s="59">
        <v>6.0</v>
      </c>
      <c r="BC24" s="66">
        <f t="shared" si="35"/>
        <v>41</v>
      </c>
      <c r="BD24" s="62">
        <f t="shared" si="15"/>
        <v>74.78991597</v>
      </c>
      <c r="BE24" s="62">
        <f t="shared" si="36"/>
        <v>65.07936508</v>
      </c>
      <c r="BF24" s="59">
        <v>8.0</v>
      </c>
      <c r="BG24" s="59">
        <v>4.0</v>
      </c>
      <c r="BH24" s="62">
        <f t="shared" si="16"/>
        <v>101</v>
      </c>
      <c r="BI24" s="59">
        <v>6.0</v>
      </c>
      <c r="BJ24" s="66">
        <f t="shared" si="37"/>
        <v>47</v>
      </c>
      <c r="BK24" s="62">
        <f t="shared" si="17"/>
        <v>74.81481481</v>
      </c>
      <c r="BL24" s="62">
        <f t="shared" si="38"/>
        <v>66.1971831</v>
      </c>
      <c r="BM24" s="59">
        <v>9.0</v>
      </c>
      <c r="BN24" s="59">
        <v>5.0</v>
      </c>
      <c r="BO24" s="62">
        <f t="shared" si="18"/>
        <v>115</v>
      </c>
      <c r="BP24" s="59">
        <v>6.0</v>
      </c>
      <c r="BQ24" s="66">
        <f t="shared" si="39"/>
        <v>53</v>
      </c>
      <c r="BR24" s="62">
        <f t="shared" si="19"/>
        <v>73.71794872</v>
      </c>
      <c r="BS24" s="62">
        <f t="shared" si="40"/>
        <v>67.08860759</v>
      </c>
      <c r="BT24" s="59">
        <v>11.0</v>
      </c>
      <c r="BU24" s="59">
        <v>7.0</v>
      </c>
      <c r="BV24" s="62">
        <f t="shared" si="20"/>
        <v>133</v>
      </c>
      <c r="BW24" s="59">
        <v>6.0</v>
      </c>
      <c r="BX24" s="66">
        <f t="shared" si="41"/>
        <v>59</v>
      </c>
      <c r="BY24" s="62">
        <f t="shared" si="42"/>
        <v>75.56818182</v>
      </c>
      <c r="BZ24" s="62">
        <f t="shared" si="43"/>
        <v>67.81609195</v>
      </c>
      <c r="CA24" s="59">
        <v>12.0</v>
      </c>
      <c r="CB24" s="59">
        <v>9.0</v>
      </c>
      <c r="CC24" s="62">
        <f t="shared" si="21"/>
        <v>154</v>
      </c>
      <c r="CD24" s="59">
        <v>8.0</v>
      </c>
      <c r="CE24" s="66">
        <f t="shared" si="44"/>
        <v>67</v>
      </c>
      <c r="CF24" s="62">
        <f t="shared" si="22"/>
        <v>76.61691542</v>
      </c>
      <c r="CG24" s="62">
        <f t="shared" si="45"/>
        <v>70.52631579</v>
      </c>
    </row>
    <row r="25" ht="15.75" customHeight="1">
      <c r="A25" s="29">
        <v>20.0</v>
      </c>
      <c r="B25" s="29" t="s">
        <v>30</v>
      </c>
      <c r="C25" s="41">
        <v>8.0</v>
      </c>
      <c r="D25" s="41">
        <v>2.0</v>
      </c>
      <c r="E25" s="41">
        <f t="shared" si="1"/>
        <v>10</v>
      </c>
      <c r="F25" s="41">
        <v>6.0</v>
      </c>
      <c r="G25" s="41">
        <f t="shared" si="2"/>
        <v>100</v>
      </c>
      <c r="H25" s="19">
        <f t="shared" si="23"/>
        <v>100</v>
      </c>
      <c r="I25" s="19">
        <v>10.0</v>
      </c>
      <c r="J25" s="19">
        <v>4.0</v>
      </c>
      <c r="K25" s="19">
        <f t="shared" si="3"/>
        <v>24</v>
      </c>
      <c r="L25" s="19">
        <v>6.0</v>
      </c>
      <c r="M25" s="41">
        <f t="shared" si="24"/>
        <v>12</v>
      </c>
      <c r="N25" s="19">
        <f t="shared" si="4"/>
        <v>92.30769231</v>
      </c>
      <c r="O25" s="19">
        <f t="shared" si="25"/>
        <v>85.71428571</v>
      </c>
      <c r="P25" s="54">
        <v>15.0</v>
      </c>
      <c r="Q25" s="54">
        <v>3.0</v>
      </c>
      <c r="R25" s="54">
        <v>42.0</v>
      </c>
      <c r="S25" s="54">
        <v>11.0</v>
      </c>
      <c r="T25" s="56">
        <v>23.0</v>
      </c>
      <c r="U25" s="54">
        <f t="shared" si="5"/>
        <v>95.45454545</v>
      </c>
      <c r="V25" s="64">
        <f t="shared" si="26"/>
        <v>92</v>
      </c>
      <c r="W25" s="54">
        <v>11.0</v>
      </c>
      <c r="X25" s="54">
        <v>4.0</v>
      </c>
      <c r="Y25" s="54">
        <f t="shared" si="6"/>
        <v>57</v>
      </c>
      <c r="Z25" s="54">
        <v>8.0</v>
      </c>
      <c r="AA25" s="56">
        <f t="shared" si="27"/>
        <v>31</v>
      </c>
      <c r="AB25" s="54">
        <f t="shared" si="7"/>
        <v>96.61016949</v>
      </c>
      <c r="AC25" s="64">
        <f t="shared" si="28"/>
        <v>93.93939394</v>
      </c>
      <c r="AD25" s="54">
        <v>7.0</v>
      </c>
      <c r="AE25" s="54">
        <v>3.0</v>
      </c>
      <c r="AF25" s="54">
        <f t="shared" si="8"/>
        <v>67</v>
      </c>
      <c r="AG25" s="54">
        <v>8.0</v>
      </c>
      <c r="AH25" s="56">
        <f t="shared" si="29"/>
        <v>39</v>
      </c>
      <c r="AI25" s="57">
        <f t="shared" si="9"/>
        <v>93.05555556</v>
      </c>
      <c r="AJ25" s="65">
        <f t="shared" si="30"/>
        <v>90.69767442</v>
      </c>
      <c r="AK25" s="59">
        <v>13.0</v>
      </c>
      <c r="AL25" s="59">
        <v>3.0</v>
      </c>
      <c r="AM25" s="59">
        <f t="shared" si="10"/>
        <v>83</v>
      </c>
      <c r="AN25" s="59">
        <v>6.0</v>
      </c>
      <c r="AO25" s="66">
        <f t="shared" si="31"/>
        <v>45</v>
      </c>
      <c r="AP25" s="62">
        <f t="shared" si="11"/>
        <v>91.20879121</v>
      </c>
      <c r="AQ25" s="62">
        <f t="shared" si="32"/>
        <v>91.83673469</v>
      </c>
      <c r="AR25" s="59">
        <v>12.0</v>
      </c>
      <c r="AS25" s="59">
        <v>3.0</v>
      </c>
      <c r="AT25" s="59">
        <f t="shared" si="12"/>
        <v>98</v>
      </c>
      <c r="AU25" s="59">
        <v>4.0</v>
      </c>
      <c r="AV25" s="66">
        <f t="shared" si="33"/>
        <v>49</v>
      </c>
      <c r="AW25" s="62">
        <f t="shared" si="13"/>
        <v>90.74074074</v>
      </c>
      <c r="AX25" s="62">
        <f t="shared" si="34"/>
        <v>85.96491228</v>
      </c>
      <c r="AY25" s="59">
        <v>5.0</v>
      </c>
      <c r="AZ25" s="59">
        <v>4.0</v>
      </c>
      <c r="BA25" s="59">
        <f t="shared" si="14"/>
        <v>107</v>
      </c>
      <c r="BB25" s="59">
        <v>6.0</v>
      </c>
      <c r="BC25" s="66">
        <f t="shared" si="35"/>
        <v>55</v>
      </c>
      <c r="BD25" s="62">
        <f t="shared" si="15"/>
        <v>89.91596639</v>
      </c>
      <c r="BE25" s="62">
        <f t="shared" si="36"/>
        <v>87.3015873</v>
      </c>
      <c r="BF25" s="59">
        <v>9.0</v>
      </c>
      <c r="BG25" s="59">
        <v>1.0</v>
      </c>
      <c r="BH25" s="62">
        <f t="shared" si="16"/>
        <v>117</v>
      </c>
      <c r="BI25" s="59">
        <v>6.0</v>
      </c>
      <c r="BJ25" s="66">
        <f t="shared" si="37"/>
        <v>61</v>
      </c>
      <c r="BK25" s="62">
        <f t="shared" si="17"/>
        <v>86.66666667</v>
      </c>
      <c r="BL25" s="62">
        <f t="shared" si="38"/>
        <v>85.91549296</v>
      </c>
      <c r="BM25" s="59">
        <v>14.0</v>
      </c>
      <c r="BN25" s="59">
        <v>5.0</v>
      </c>
      <c r="BO25" s="62">
        <f t="shared" si="18"/>
        <v>136</v>
      </c>
      <c r="BP25" s="59">
        <v>8.0</v>
      </c>
      <c r="BQ25" s="66">
        <f t="shared" si="39"/>
        <v>69</v>
      </c>
      <c r="BR25" s="62">
        <f t="shared" si="19"/>
        <v>87.17948718</v>
      </c>
      <c r="BS25" s="62">
        <f t="shared" si="40"/>
        <v>87.34177215</v>
      </c>
      <c r="BT25" s="59">
        <v>9.0</v>
      </c>
      <c r="BU25" s="59">
        <v>6.0</v>
      </c>
      <c r="BV25" s="62">
        <f t="shared" si="20"/>
        <v>151</v>
      </c>
      <c r="BW25" s="59">
        <v>4.0</v>
      </c>
      <c r="BX25" s="66">
        <f t="shared" si="41"/>
        <v>73</v>
      </c>
      <c r="BY25" s="62">
        <f t="shared" si="42"/>
        <v>85.79545455</v>
      </c>
      <c r="BZ25" s="62">
        <f t="shared" si="43"/>
        <v>83.90804598</v>
      </c>
      <c r="CA25" s="59">
        <v>12.0</v>
      </c>
      <c r="CB25" s="59">
        <v>10.0</v>
      </c>
      <c r="CC25" s="62">
        <f t="shared" si="21"/>
        <v>173</v>
      </c>
      <c r="CD25" s="59">
        <v>8.0</v>
      </c>
      <c r="CE25" s="66">
        <f t="shared" si="44"/>
        <v>81</v>
      </c>
      <c r="CF25" s="62">
        <f t="shared" si="22"/>
        <v>86.06965174</v>
      </c>
      <c r="CG25" s="62">
        <f t="shared" si="45"/>
        <v>85.26315789</v>
      </c>
    </row>
    <row r="26" ht="15.75" customHeight="1">
      <c r="A26" s="29">
        <v>21.0</v>
      </c>
      <c r="B26" s="30" t="s">
        <v>31</v>
      </c>
      <c r="C26" s="41">
        <v>2.0</v>
      </c>
      <c r="D26" s="41">
        <v>1.0</v>
      </c>
      <c r="E26" s="41">
        <f t="shared" si="1"/>
        <v>3</v>
      </c>
      <c r="F26" s="41">
        <v>4.0</v>
      </c>
      <c r="G26" s="41">
        <f t="shared" si="2"/>
        <v>30</v>
      </c>
      <c r="H26" s="19">
        <f t="shared" si="23"/>
        <v>66.66666667</v>
      </c>
      <c r="I26" s="19">
        <v>11.0</v>
      </c>
      <c r="J26" s="19">
        <v>4.0</v>
      </c>
      <c r="K26" s="19">
        <f t="shared" si="3"/>
        <v>18</v>
      </c>
      <c r="L26" s="19">
        <v>5.0</v>
      </c>
      <c r="M26" s="41">
        <f t="shared" si="24"/>
        <v>9</v>
      </c>
      <c r="N26" s="19">
        <f t="shared" si="4"/>
        <v>69.23076923</v>
      </c>
      <c r="O26" s="19">
        <f t="shared" ref="O26:O44" si="46">M26/15*100</f>
        <v>60</v>
      </c>
      <c r="P26" s="54">
        <v>10.0</v>
      </c>
      <c r="Q26" s="54">
        <v>2.0</v>
      </c>
      <c r="R26" s="54">
        <v>30.0</v>
      </c>
      <c r="S26" s="54">
        <v>9.0</v>
      </c>
      <c r="T26" s="56">
        <v>18.0</v>
      </c>
      <c r="U26" s="54">
        <v>68.18181818</v>
      </c>
      <c r="V26" s="54">
        <f t="shared" ref="V26:V44" si="47">T26/26%</f>
        <v>69.23076923</v>
      </c>
      <c r="W26" s="54">
        <v>5.0</v>
      </c>
      <c r="X26" s="54">
        <v>3.0</v>
      </c>
      <c r="Y26" s="54">
        <f t="shared" si="6"/>
        <v>38</v>
      </c>
      <c r="Z26" s="54">
        <v>6.0</v>
      </c>
      <c r="AA26" s="56">
        <f t="shared" si="27"/>
        <v>24</v>
      </c>
      <c r="AB26" s="54">
        <f t="shared" si="7"/>
        <v>64.40677966</v>
      </c>
      <c r="AC26" s="54">
        <f t="shared" ref="AC26:AC44" si="48">(AA26*100)/34</f>
        <v>70.58823529</v>
      </c>
      <c r="AD26" s="54">
        <v>7.0</v>
      </c>
      <c r="AE26" s="54">
        <v>2.0</v>
      </c>
      <c r="AF26" s="54">
        <f t="shared" si="8"/>
        <v>47</v>
      </c>
      <c r="AG26" s="54">
        <v>6.0</v>
      </c>
      <c r="AH26" s="56">
        <f t="shared" si="29"/>
        <v>30</v>
      </c>
      <c r="AI26" s="57">
        <f t="shared" si="9"/>
        <v>65.27777778</v>
      </c>
      <c r="AJ26" s="57">
        <f t="shared" ref="AJ26:AJ44" si="49">(AH26*100)/44</f>
        <v>68.18181818</v>
      </c>
      <c r="AK26" s="59">
        <v>14.0</v>
      </c>
      <c r="AL26" s="59">
        <v>3.0</v>
      </c>
      <c r="AM26" s="59">
        <f t="shared" si="10"/>
        <v>64</v>
      </c>
      <c r="AN26" s="59">
        <v>6.0</v>
      </c>
      <c r="AO26" s="66">
        <f t="shared" si="31"/>
        <v>36</v>
      </c>
      <c r="AP26" s="62">
        <f t="shared" si="11"/>
        <v>70.32967033</v>
      </c>
      <c r="AQ26" s="62">
        <f t="shared" ref="AQ26:AQ44" si="50">(AO21*100)/50</f>
        <v>86</v>
      </c>
      <c r="AR26" s="59">
        <v>12.0</v>
      </c>
      <c r="AS26" s="59">
        <v>2.0</v>
      </c>
      <c r="AT26" s="59">
        <f t="shared" si="12"/>
        <v>78</v>
      </c>
      <c r="AU26" s="59">
        <v>4.0</v>
      </c>
      <c r="AV26" s="66">
        <f t="shared" si="33"/>
        <v>40</v>
      </c>
      <c r="AW26" s="62">
        <f t="shared" si="13"/>
        <v>72.22222222</v>
      </c>
      <c r="AX26" s="62">
        <f t="shared" si="34"/>
        <v>70.1754386</v>
      </c>
      <c r="AY26" s="59">
        <v>6.0</v>
      </c>
      <c r="AZ26" s="59">
        <v>4.0</v>
      </c>
      <c r="BA26" s="59">
        <f t="shared" si="14"/>
        <v>88</v>
      </c>
      <c r="BB26" s="59">
        <v>4.0</v>
      </c>
      <c r="BC26" s="66">
        <f t="shared" si="35"/>
        <v>44</v>
      </c>
      <c r="BD26" s="62">
        <f t="shared" si="15"/>
        <v>73.94957983</v>
      </c>
      <c r="BE26" s="62">
        <f t="shared" ref="BE26:BE44" si="51">(BC26*100)/64</f>
        <v>68.75</v>
      </c>
      <c r="BF26" s="59">
        <v>10.0</v>
      </c>
      <c r="BG26" s="59">
        <v>4.0</v>
      </c>
      <c r="BH26" s="62">
        <f t="shared" si="16"/>
        <v>102</v>
      </c>
      <c r="BI26" s="59">
        <v>6.0</v>
      </c>
      <c r="BJ26" s="66">
        <f t="shared" si="37"/>
        <v>50</v>
      </c>
      <c r="BK26" s="62">
        <f t="shared" si="17"/>
        <v>75.55555556</v>
      </c>
      <c r="BL26" s="62">
        <f t="shared" ref="BL26:BL44" si="52">(BJ26*100)/72</f>
        <v>69.44444444</v>
      </c>
      <c r="BM26" s="59">
        <v>12.0</v>
      </c>
      <c r="BN26" s="59">
        <v>4.0</v>
      </c>
      <c r="BO26" s="62">
        <f t="shared" si="18"/>
        <v>118</v>
      </c>
      <c r="BP26" s="59">
        <v>6.0</v>
      </c>
      <c r="BQ26" s="66">
        <f t="shared" si="39"/>
        <v>56</v>
      </c>
      <c r="BR26" s="62">
        <f t="shared" si="19"/>
        <v>75.64102564</v>
      </c>
      <c r="BS26" s="62">
        <f t="shared" ref="BS26:BS44" si="53">(BQ26/80)*100</f>
        <v>70</v>
      </c>
      <c r="BT26" s="59">
        <v>12.0</v>
      </c>
      <c r="BU26" s="59">
        <v>6.0</v>
      </c>
      <c r="BV26" s="62">
        <f t="shared" si="20"/>
        <v>136</v>
      </c>
      <c r="BW26" s="59">
        <v>8.0</v>
      </c>
      <c r="BX26" s="66">
        <f t="shared" si="41"/>
        <v>64</v>
      </c>
      <c r="BY26" s="62">
        <f t="shared" si="42"/>
        <v>77.27272727</v>
      </c>
      <c r="BZ26" s="62">
        <f t="shared" ref="BZ26:BZ44" si="54">(BX26/88)*100</f>
        <v>72.72727273</v>
      </c>
      <c r="CA26" s="59">
        <v>11.0</v>
      </c>
      <c r="CB26" s="59">
        <v>9.0</v>
      </c>
      <c r="CC26" s="62">
        <f t="shared" si="21"/>
        <v>156</v>
      </c>
      <c r="CD26" s="59">
        <v>8.0</v>
      </c>
      <c r="CE26" s="66">
        <f t="shared" si="44"/>
        <v>72</v>
      </c>
      <c r="CF26" s="62">
        <f t="shared" si="22"/>
        <v>77.6119403</v>
      </c>
      <c r="CG26" s="62">
        <f t="shared" ref="CG26:CG44" si="55">(CE26/96)*100</f>
        <v>75</v>
      </c>
    </row>
    <row r="27" ht="15.75" customHeight="1">
      <c r="A27" s="29">
        <v>22.0</v>
      </c>
      <c r="B27" s="30" t="s">
        <v>32</v>
      </c>
      <c r="C27" s="41">
        <v>8.0</v>
      </c>
      <c r="D27" s="41">
        <v>2.0</v>
      </c>
      <c r="E27" s="41">
        <f t="shared" si="1"/>
        <v>10</v>
      </c>
      <c r="F27" s="41">
        <v>6.0</v>
      </c>
      <c r="G27" s="41">
        <f t="shared" si="2"/>
        <v>100</v>
      </c>
      <c r="H27" s="19">
        <f t="shared" si="23"/>
        <v>100</v>
      </c>
      <c r="I27" s="19">
        <v>12.0</v>
      </c>
      <c r="J27" s="19">
        <v>4.0</v>
      </c>
      <c r="K27" s="19">
        <f t="shared" si="3"/>
        <v>26</v>
      </c>
      <c r="L27" s="19">
        <v>9.0</v>
      </c>
      <c r="M27" s="41">
        <f t="shared" si="24"/>
        <v>15</v>
      </c>
      <c r="N27" s="19">
        <f t="shared" si="4"/>
        <v>100</v>
      </c>
      <c r="O27" s="19">
        <f t="shared" si="46"/>
        <v>100</v>
      </c>
      <c r="P27" s="54">
        <v>15.0</v>
      </c>
      <c r="Q27" s="54">
        <v>3.0</v>
      </c>
      <c r="R27" s="54">
        <v>44.0</v>
      </c>
      <c r="S27" s="54">
        <v>11.0</v>
      </c>
      <c r="T27" s="56">
        <v>26.0</v>
      </c>
      <c r="U27" s="54">
        <v>100.0</v>
      </c>
      <c r="V27" s="54">
        <f t="shared" si="47"/>
        <v>100</v>
      </c>
      <c r="W27" s="54">
        <v>10.0</v>
      </c>
      <c r="X27" s="54">
        <v>4.0</v>
      </c>
      <c r="Y27" s="54">
        <f t="shared" si="6"/>
        <v>58</v>
      </c>
      <c r="Z27" s="54">
        <v>8.0</v>
      </c>
      <c r="AA27" s="56">
        <f t="shared" si="27"/>
        <v>34</v>
      </c>
      <c r="AB27" s="54">
        <f t="shared" si="7"/>
        <v>98.30508475</v>
      </c>
      <c r="AC27" s="54">
        <f t="shared" si="48"/>
        <v>100</v>
      </c>
      <c r="AD27" s="54">
        <v>8.0</v>
      </c>
      <c r="AE27" s="54">
        <v>4.0</v>
      </c>
      <c r="AF27" s="54">
        <f t="shared" si="8"/>
        <v>70</v>
      </c>
      <c r="AG27" s="54">
        <v>10.0</v>
      </c>
      <c r="AH27" s="56">
        <f t="shared" si="29"/>
        <v>44</v>
      </c>
      <c r="AI27" s="57">
        <f t="shared" si="9"/>
        <v>97.22222222</v>
      </c>
      <c r="AJ27" s="57">
        <f t="shared" si="49"/>
        <v>100</v>
      </c>
      <c r="AK27" s="59">
        <v>15.0</v>
      </c>
      <c r="AL27" s="59">
        <v>3.0</v>
      </c>
      <c r="AM27" s="59">
        <f t="shared" si="10"/>
        <v>88</v>
      </c>
      <c r="AN27" s="59">
        <v>6.0</v>
      </c>
      <c r="AO27" s="66">
        <f t="shared" si="31"/>
        <v>50</v>
      </c>
      <c r="AP27" s="62">
        <f t="shared" si="11"/>
        <v>96.7032967</v>
      </c>
      <c r="AQ27" s="62">
        <f t="shared" si="50"/>
        <v>96</v>
      </c>
      <c r="AR27" s="59">
        <v>11.0</v>
      </c>
      <c r="AS27" s="59">
        <v>4.0</v>
      </c>
      <c r="AT27" s="59">
        <f t="shared" si="12"/>
        <v>103</v>
      </c>
      <c r="AU27" s="59">
        <v>6.0</v>
      </c>
      <c r="AV27" s="66">
        <f t="shared" si="33"/>
        <v>56</v>
      </c>
      <c r="AW27" s="62">
        <f t="shared" si="13"/>
        <v>95.37037037</v>
      </c>
      <c r="AX27" s="62">
        <f t="shared" ref="AX27:AX44" si="56">(AV22*100)/58</f>
        <v>93.10344828</v>
      </c>
      <c r="AY27" s="59">
        <v>6.0</v>
      </c>
      <c r="AZ27" s="59">
        <v>3.0</v>
      </c>
      <c r="BA27" s="59">
        <f t="shared" si="14"/>
        <v>112</v>
      </c>
      <c r="BB27" s="59">
        <v>6.0</v>
      </c>
      <c r="BC27" s="66">
        <f t="shared" si="35"/>
        <v>62</v>
      </c>
      <c r="BD27" s="62">
        <f t="shared" si="15"/>
        <v>94.11764706</v>
      </c>
      <c r="BE27" s="62">
        <f t="shared" si="51"/>
        <v>96.875</v>
      </c>
      <c r="BF27" s="59">
        <v>8.0</v>
      </c>
      <c r="BG27" s="59">
        <v>5.0</v>
      </c>
      <c r="BH27" s="62">
        <f t="shared" si="16"/>
        <v>125</v>
      </c>
      <c r="BI27" s="59">
        <v>8.0</v>
      </c>
      <c r="BJ27" s="66">
        <f t="shared" si="37"/>
        <v>70</v>
      </c>
      <c r="BK27" s="62">
        <f t="shared" si="17"/>
        <v>92.59259259</v>
      </c>
      <c r="BL27" s="62">
        <f t="shared" si="52"/>
        <v>97.22222222</v>
      </c>
      <c r="BM27" s="59">
        <v>10.0</v>
      </c>
      <c r="BN27" s="59">
        <v>3.0</v>
      </c>
      <c r="BO27" s="62">
        <f t="shared" si="18"/>
        <v>138</v>
      </c>
      <c r="BP27" s="59">
        <v>6.0</v>
      </c>
      <c r="BQ27" s="66">
        <f t="shared" si="39"/>
        <v>76</v>
      </c>
      <c r="BR27" s="62">
        <f t="shared" si="19"/>
        <v>88.46153846</v>
      </c>
      <c r="BS27" s="62">
        <f t="shared" si="53"/>
        <v>95</v>
      </c>
      <c r="BT27" s="59">
        <v>13.0</v>
      </c>
      <c r="BU27" s="59">
        <v>6.0</v>
      </c>
      <c r="BV27" s="62">
        <f t="shared" si="20"/>
        <v>157</v>
      </c>
      <c r="BW27" s="59">
        <v>8.0</v>
      </c>
      <c r="BX27" s="66">
        <f t="shared" si="41"/>
        <v>84</v>
      </c>
      <c r="BY27" s="62">
        <f t="shared" si="42"/>
        <v>89.20454545</v>
      </c>
      <c r="BZ27" s="62">
        <f t="shared" si="54"/>
        <v>95.45454545</v>
      </c>
      <c r="CA27" s="59">
        <v>12.0</v>
      </c>
      <c r="CB27" s="59">
        <v>10.0</v>
      </c>
      <c r="CC27" s="62">
        <f t="shared" si="21"/>
        <v>179</v>
      </c>
      <c r="CD27" s="59">
        <v>8.0</v>
      </c>
      <c r="CE27" s="66">
        <f t="shared" si="44"/>
        <v>92</v>
      </c>
      <c r="CF27" s="62">
        <f t="shared" si="22"/>
        <v>89.05472637</v>
      </c>
      <c r="CG27" s="62">
        <f t="shared" si="55"/>
        <v>95.83333333</v>
      </c>
    </row>
    <row r="28" ht="15.75" customHeight="1">
      <c r="A28" s="29">
        <v>23.0</v>
      </c>
      <c r="B28" s="30" t="s">
        <v>33</v>
      </c>
      <c r="C28" s="41">
        <v>6.0</v>
      </c>
      <c r="D28" s="41">
        <v>2.0</v>
      </c>
      <c r="E28" s="41">
        <f t="shared" si="1"/>
        <v>8</v>
      </c>
      <c r="F28" s="41">
        <v>6.0</v>
      </c>
      <c r="G28" s="41">
        <f t="shared" si="2"/>
        <v>80</v>
      </c>
      <c r="H28" s="19">
        <f t="shared" si="23"/>
        <v>100</v>
      </c>
      <c r="I28" s="19">
        <v>11.0</v>
      </c>
      <c r="J28" s="19">
        <v>4.0</v>
      </c>
      <c r="K28" s="19">
        <f t="shared" si="3"/>
        <v>23</v>
      </c>
      <c r="L28" s="19">
        <v>9.0</v>
      </c>
      <c r="M28" s="41">
        <f t="shared" si="24"/>
        <v>15</v>
      </c>
      <c r="N28" s="19">
        <f t="shared" si="4"/>
        <v>88.46153846</v>
      </c>
      <c r="O28" s="19">
        <f t="shared" si="46"/>
        <v>100</v>
      </c>
      <c r="P28" s="54">
        <v>14.0</v>
      </c>
      <c r="Q28" s="54">
        <v>3.0</v>
      </c>
      <c r="R28" s="54">
        <v>40.0</v>
      </c>
      <c r="S28" s="54">
        <v>11.0</v>
      </c>
      <c r="T28" s="56">
        <v>26.0</v>
      </c>
      <c r="U28" s="54">
        <v>90.90909091</v>
      </c>
      <c r="V28" s="54">
        <f t="shared" si="47"/>
        <v>100</v>
      </c>
      <c r="W28" s="54">
        <v>9.0</v>
      </c>
      <c r="X28" s="54">
        <v>2.0</v>
      </c>
      <c r="Y28" s="54">
        <f t="shared" si="6"/>
        <v>51</v>
      </c>
      <c r="Z28" s="54">
        <v>6.0</v>
      </c>
      <c r="AA28" s="56">
        <f t="shared" si="27"/>
        <v>32</v>
      </c>
      <c r="AB28" s="54">
        <f t="shared" si="7"/>
        <v>86.44067797</v>
      </c>
      <c r="AC28" s="54">
        <f t="shared" si="48"/>
        <v>94.11764706</v>
      </c>
      <c r="AD28" s="54">
        <v>7.0</v>
      </c>
      <c r="AE28" s="54">
        <v>3.0</v>
      </c>
      <c r="AF28" s="54">
        <f t="shared" si="8"/>
        <v>61</v>
      </c>
      <c r="AG28" s="54">
        <v>10.0</v>
      </c>
      <c r="AH28" s="56">
        <f t="shared" si="29"/>
        <v>42</v>
      </c>
      <c r="AI28" s="57">
        <f t="shared" si="9"/>
        <v>84.72222222</v>
      </c>
      <c r="AJ28" s="57">
        <f t="shared" si="49"/>
        <v>95.45454545</v>
      </c>
      <c r="AK28" s="59">
        <v>13.0</v>
      </c>
      <c r="AL28" s="59">
        <v>3.0</v>
      </c>
      <c r="AM28" s="59">
        <f t="shared" si="10"/>
        <v>77</v>
      </c>
      <c r="AN28" s="59">
        <v>6.0</v>
      </c>
      <c r="AO28" s="66">
        <f t="shared" si="31"/>
        <v>48</v>
      </c>
      <c r="AP28" s="62">
        <f t="shared" si="11"/>
        <v>84.61538462</v>
      </c>
      <c r="AQ28" s="62">
        <f t="shared" si="50"/>
        <v>90</v>
      </c>
      <c r="AR28" s="59">
        <v>12.0</v>
      </c>
      <c r="AS28" s="59">
        <v>4.0</v>
      </c>
      <c r="AT28" s="59">
        <f t="shared" si="12"/>
        <v>93</v>
      </c>
      <c r="AU28" s="59">
        <v>6.0</v>
      </c>
      <c r="AV28" s="66">
        <f t="shared" si="33"/>
        <v>54</v>
      </c>
      <c r="AW28" s="62">
        <f t="shared" si="13"/>
        <v>86.11111111</v>
      </c>
      <c r="AX28" s="62">
        <f t="shared" si="56"/>
        <v>84.48275862</v>
      </c>
      <c r="AY28" s="59">
        <v>6.0</v>
      </c>
      <c r="AZ28" s="59">
        <v>3.0</v>
      </c>
      <c r="BA28" s="59">
        <f t="shared" si="14"/>
        <v>102</v>
      </c>
      <c r="BB28" s="59">
        <v>6.0</v>
      </c>
      <c r="BC28" s="66">
        <f t="shared" si="35"/>
        <v>60</v>
      </c>
      <c r="BD28" s="62">
        <f t="shared" si="15"/>
        <v>85.71428571</v>
      </c>
      <c r="BE28" s="62">
        <f t="shared" si="51"/>
        <v>93.75</v>
      </c>
      <c r="BF28" s="59">
        <v>8.0</v>
      </c>
      <c r="BG28" s="59">
        <v>5.0</v>
      </c>
      <c r="BH28" s="62">
        <f t="shared" si="16"/>
        <v>115</v>
      </c>
      <c r="BI28" s="59">
        <v>4.0</v>
      </c>
      <c r="BJ28" s="66">
        <f t="shared" si="37"/>
        <v>64</v>
      </c>
      <c r="BK28" s="62">
        <f t="shared" si="17"/>
        <v>85.18518519</v>
      </c>
      <c r="BL28" s="62">
        <f t="shared" si="52"/>
        <v>88.88888889</v>
      </c>
      <c r="BM28" s="59">
        <v>11.0</v>
      </c>
      <c r="BN28" s="59">
        <v>6.0</v>
      </c>
      <c r="BO28" s="62">
        <f t="shared" si="18"/>
        <v>132</v>
      </c>
      <c r="BP28" s="59">
        <v>8.0</v>
      </c>
      <c r="BQ28" s="66">
        <f t="shared" si="39"/>
        <v>72</v>
      </c>
      <c r="BR28" s="62">
        <f t="shared" si="19"/>
        <v>84.61538462</v>
      </c>
      <c r="BS28" s="62">
        <f t="shared" si="53"/>
        <v>90</v>
      </c>
      <c r="BT28" s="59">
        <v>12.0</v>
      </c>
      <c r="BU28" s="59">
        <v>7.0</v>
      </c>
      <c r="BV28" s="62">
        <f t="shared" si="20"/>
        <v>151</v>
      </c>
      <c r="BW28" s="59">
        <v>6.0</v>
      </c>
      <c r="BX28" s="66">
        <f t="shared" si="41"/>
        <v>78</v>
      </c>
      <c r="BY28" s="62">
        <f t="shared" si="42"/>
        <v>85.79545455</v>
      </c>
      <c r="BZ28" s="62">
        <f t="shared" si="54"/>
        <v>88.63636364</v>
      </c>
      <c r="CA28" s="59">
        <v>12.0</v>
      </c>
      <c r="CB28" s="59">
        <v>6.0</v>
      </c>
      <c r="CC28" s="62">
        <f t="shared" si="21"/>
        <v>169</v>
      </c>
      <c r="CD28" s="59">
        <v>6.0</v>
      </c>
      <c r="CE28" s="66">
        <f t="shared" si="44"/>
        <v>84</v>
      </c>
      <c r="CF28" s="62">
        <f t="shared" si="22"/>
        <v>84.07960199</v>
      </c>
      <c r="CG28" s="62">
        <f t="shared" si="55"/>
        <v>87.5</v>
      </c>
    </row>
    <row r="29" ht="15.75" customHeight="1">
      <c r="A29" s="29">
        <v>24.0</v>
      </c>
      <c r="B29" s="30" t="s">
        <v>34</v>
      </c>
      <c r="C29" s="41">
        <v>7.0</v>
      </c>
      <c r="D29" s="41">
        <v>2.0</v>
      </c>
      <c r="E29" s="41">
        <f t="shared" si="1"/>
        <v>9</v>
      </c>
      <c r="F29" s="41">
        <v>6.0</v>
      </c>
      <c r="G29" s="41">
        <f t="shared" si="2"/>
        <v>90</v>
      </c>
      <c r="H29" s="19">
        <f t="shared" si="23"/>
        <v>100</v>
      </c>
      <c r="I29" s="19">
        <v>12.0</v>
      </c>
      <c r="J29" s="19">
        <v>4.0</v>
      </c>
      <c r="K29" s="19">
        <f t="shared" si="3"/>
        <v>25</v>
      </c>
      <c r="L29" s="19">
        <v>9.0</v>
      </c>
      <c r="M29" s="41">
        <f t="shared" si="24"/>
        <v>15</v>
      </c>
      <c r="N29" s="19">
        <f t="shared" si="4"/>
        <v>96.15384615</v>
      </c>
      <c r="O29" s="19">
        <f t="shared" si="46"/>
        <v>100</v>
      </c>
      <c r="P29" s="54">
        <v>13.0</v>
      </c>
      <c r="Q29" s="54">
        <v>3.0</v>
      </c>
      <c r="R29" s="54">
        <v>41.0</v>
      </c>
      <c r="S29" s="54">
        <v>11.0</v>
      </c>
      <c r="T29" s="56">
        <v>26.0</v>
      </c>
      <c r="U29" s="54">
        <v>93.18181818</v>
      </c>
      <c r="V29" s="54">
        <f t="shared" si="47"/>
        <v>100</v>
      </c>
      <c r="W29" s="54">
        <v>11.0</v>
      </c>
      <c r="X29" s="54">
        <v>3.0</v>
      </c>
      <c r="Y29" s="54">
        <f t="shared" si="6"/>
        <v>55</v>
      </c>
      <c r="Z29" s="54">
        <v>6.0</v>
      </c>
      <c r="AA29" s="56">
        <f t="shared" si="27"/>
        <v>32</v>
      </c>
      <c r="AB29" s="54">
        <f t="shared" si="7"/>
        <v>93.22033898</v>
      </c>
      <c r="AC29" s="54">
        <f t="shared" si="48"/>
        <v>94.11764706</v>
      </c>
      <c r="AD29" s="54">
        <v>8.0</v>
      </c>
      <c r="AE29" s="54">
        <v>4.0</v>
      </c>
      <c r="AF29" s="54">
        <f t="shared" si="8"/>
        <v>67</v>
      </c>
      <c r="AG29" s="54">
        <v>10.0</v>
      </c>
      <c r="AH29" s="56">
        <f t="shared" si="29"/>
        <v>42</v>
      </c>
      <c r="AI29" s="57">
        <f t="shared" si="9"/>
        <v>93.05555556</v>
      </c>
      <c r="AJ29" s="57">
        <f t="shared" si="49"/>
        <v>95.45454545</v>
      </c>
      <c r="AK29" s="59">
        <v>14.0</v>
      </c>
      <c r="AL29" s="59">
        <v>3.0</v>
      </c>
      <c r="AM29" s="59">
        <f t="shared" si="10"/>
        <v>84</v>
      </c>
      <c r="AN29" s="59">
        <v>6.0</v>
      </c>
      <c r="AO29" s="66">
        <f t="shared" si="31"/>
        <v>48</v>
      </c>
      <c r="AP29" s="62">
        <f t="shared" si="11"/>
        <v>92.30769231</v>
      </c>
      <c r="AQ29" s="62">
        <f t="shared" si="50"/>
        <v>62</v>
      </c>
      <c r="AR29" s="59">
        <v>12.0</v>
      </c>
      <c r="AS29" s="59">
        <v>5.0</v>
      </c>
      <c r="AT29" s="59">
        <f t="shared" si="12"/>
        <v>101</v>
      </c>
      <c r="AU29" s="59">
        <v>8.0</v>
      </c>
      <c r="AV29" s="66">
        <f t="shared" si="33"/>
        <v>56</v>
      </c>
      <c r="AW29" s="62">
        <f t="shared" si="13"/>
        <v>93.51851852</v>
      </c>
      <c r="AX29" s="62">
        <f t="shared" si="56"/>
        <v>60.34482759</v>
      </c>
      <c r="AY29" s="59">
        <v>5.0</v>
      </c>
      <c r="AZ29" s="59">
        <v>3.0</v>
      </c>
      <c r="BA29" s="59">
        <f t="shared" si="14"/>
        <v>109</v>
      </c>
      <c r="BB29" s="59">
        <v>4.0</v>
      </c>
      <c r="BC29" s="66">
        <f t="shared" si="35"/>
        <v>60</v>
      </c>
      <c r="BD29" s="62">
        <f t="shared" si="15"/>
        <v>91.59663866</v>
      </c>
      <c r="BE29" s="62">
        <f t="shared" si="51"/>
        <v>93.75</v>
      </c>
      <c r="BF29" s="59">
        <v>8.0</v>
      </c>
      <c r="BG29" s="59">
        <v>5.0</v>
      </c>
      <c r="BH29" s="62">
        <f t="shared" si="16"/>
        <v>122</v>
      </c>
      <c r="BI29" s="59">
        <v>8.0</v>
      </c>
      <c r="BJ29" s="66">
        <f t="shared" si="37"/>
        <v>68</v>
      </c>
      <c r="BK29" s="62">
        <f t="shared" si="17"/>
        <v>90.37037037</v>
      </c>
      <c r="BL29" s="62">
        <f t="shared" si="52"/>
        <v>94.44444444</v>
      </c>
      <c r="BM29" s="59">
        <v>13.0</v>
      </c>
      <c r="BN29" s="59">
        <v>6.0</v>
      </c>
      <c r="BO29" s="62">
        <f t="shared" si="18"/>
        <v>141</v>
      </c>
      <c r="BP29" s="59">
        <v>6.0</v>
      </c>
      <c r="BQ29" s="66">
        <f t="shared" si="39"/>
        <v>74</v>
      </c>
      <c r="BR29" s="62">
        <f t="shared" si="19"/>
        <v>90.38461538</v>
      </c>
      <c r="BS29" s="62">
        <f t="shared" si="53"/>
        <v>92.5</v>
      </c>
      <c r="BT29" s="59">
        <v>13.0</v>
      </c>
      <c r="BU29" s="59">
        <v>7.0</v>
      </c>
      <c r="BV29" s="62">
        <f t="shared" si="20"/>
        <v>161</v>
      </c>
      <c r="BW29" s="59">
        <v>6.0</v>
      </c>
      <c r="BX29" s="66">
        <f t="shared" si="41"/>
        <v>80</v>
      </c>
      <c r="BY29" s="62">
        <f t="shared" si="42"/>
        <v>91.47727273</v>
      </c>
      <c r="BZ29" s="62">
        <f t="shared" si="54"/>
        <v>90.90909091</v>
      </c>
      <c r="CA29" s="59">
        <v>14.0</v>
      </c>
      <c r="CB29" s="59">
        <v>10.0</v>
      </c>
      <c r="CC29" s="62">
        <f t="shared" si="21"/>
        <v>185</v>
      </c>
      <c r="CD29" s="59">
        <v>8.0</v>
      </c>
      <c r="CE29" s="66">
        <f t="shared" si="44"/>
        <v>88</v>
      </c>
      <c r="CF29" s="62">
        <f t="shared" si="22"/>
        <v>92.039801</v>
      </c>
      <c r="CG29" s="62">
        <f t="shared" si="55"/>
        <v>91.66666667</v>
      </c>
    </row>
    <row r="30" ht="15.75" customHeight="1">
      <c r="A30" s="29">
        <v>25.0</v>
      </c>
      <c r="B30" s="30" t="s">
        <v>35</v>
      </c>
      <c r="C30" s="41">
        <v>7.0</v>
      </c>
      <c r="D30" s="41">
        <v>2.0</v>
      </c>
      <c r="E30" s="41">
        <f t="shared" si="1"/>
        <v>9</v>
      </c>
      <c r="F30" s="41">
        <v>6.0</v>
      </c>
      <c r="G30" s="41">
        <f t="shared" si="2"/>
        <v>90</v>
      </c>
      <c r="H30" s="19">
        <f t="shared" si="23"/>
        <v>100</v>
      </c>
      <c r="I30" s="19">
        <v>12.0</v>
      </c>
      <c r="J30" s="19">
        <v>4.0</v>
      </c>
      <c r="K30" s="19">
        <f t="shared" si="3"/>
        <v>25</v>
      </c>
      <c r="L30" s="19">
        <v>9.0</v>
      </c>
      <c r="M30" s="41">
        <f t="shared" si="24"/>
        <v>15</v>
      </c>
      <c r="N30" s="19">
        <f t="shared" si="4"/>
        <v>96.15384615</v>
      </c>
      <c r="O30" s="19">
        <f t="shared" si="46"/>
        <v>100</v>
      </c>
      <c r="P30" s="54">
        <v>15.0</v>
      </c>
      <c r="Q30" s="54">
        <v>3.0</v>
      </c>
      <c r="R30" s="54">
        <v>43.0</v>
      </c>
      <c r="S30" s="54">
        <v>11.0</v>
      </c>
      <c r="T30" s="56">
        <v>26.0</v>
      </c>
      <c r="U30" s="54">
        <v>97.72727273</v>
      </c>
      <c r="V30" s="54">
        <f t="shared" si="47"/>
        <v>100</v>
      </c>
      <c r="W30" s="54">
        <v>11.0</v>
      </c>
      <c r="X30" s="54">
        <v>3.0</v>
      </c>
      <c r="Y30" s="54">
        <f t="shared" si="6"/>
        <v>57</v>
      </c>
      <c r="Z30" s="54">
        <v>8.0</v>
      </c>
      <c r="AA30" s="56">
        <f t="shared" si="27"/>
        <v>34</v>
      </c>
      <c r="AB30" s="54">
        <f t="shared" si="7"/>
        <v>96.61016949</v>
      </c>
      <c r="AC30" s="54">
        <f t="shared" si="48"/>
        <v>100</v>
      </c>
      <c r="AD30" s="54">
        <v>7.0</v>
      </c>
      <c r="AE30" s="54">
        <v>4.0</v>
      </c>
      <c r="AF30" s="54">
        <f t="shared" si="8"/>
        <v>68</v>
      </c>
      <c r="AG30" s="54">
        <v>10.0</v>
      </c>
      <c r="AH30" s="56">
        <f t="shared" si="29"/>
        <v>44</v>
      </c>
      <c r="AI30" s="57">
        <f t="shared" si="9"/>
        <v>94.44444444</v>
      </c>
      <c r="AJ30" s="57">
        <f t="shared" si="49"/>
        <v>100</v>
      </c>
      <c r="AK30" s="59">
        <v>13.0</v>
      </c>
      <c r="AL30" s="59">
        <v>3.0</v>
      </c>
      <c r="AM30" s="59">
        <f t="shared" si="10"/>
        <v>84</v>
      </c>
      <c r="AN30" s="59">
        <v>6.0</v>
      </c>
      <c r="AO30" s="66">
        <f t="shared" si="31"/>
        <v>50</v>
      </c>
      <c r="AP30" s="62">
        <f t="shared" si="11"/>
        <v>92.30769231</v>
      </c>
      <c r="AQ30" s="62">
        <f t="shared" si="50"/>
        <v>90</v>
      </c>
      <c r="AR30" s="59">
        <v>12.0</v>
      </c>
      <c r="AS30" s="59">
        <v>5.0</v>
      </c>
      <c r="AT30" s="59">
        <f t="shared" si="12"/>
        <v>101</v>
      </c>
      <c r="AU30" s="59">
        <v>8.0</v>
      </c>
      <c r="AV30" s="66">
        <f t="shared" si="33"/>
        <v>58</v>
      </c>
      <c r="AW30" s="62">
        <f t="shared" si="13"/>
        <v>93.51851852</v>
      </c>
      <c r="AX30" s="62">
        <f t="shared" si="56"/>
        <v>84.48275862</v>
      </c>
      <c r="AY30" s="59">
        <v>7.0</v>
      </c>
      <c r="AZ30" s="59">
        <v>3.0</v>
      </c>
      <c r="BA30" s="59">
        <f t="shared" si="14"/>
        <v>111</v>
      </c>
      <c r="BB30" s="59">
        <v>6.0</v>
      </c>
      <c r="BC30" s="66">
        <f t="shared" si="35"/>
        <v>64</v>
      </c>
      <c r="BD30" s="62">
        <f t="shared" si="15"/>
        <v>93.27731092</v>
      </c>
      <c r="BE30" s="62">
        <f t="shared" si="51"/>
        <v>100</v>
      </c>
      <c r="BF30" s="59">
        <v>10.0</v>
      </c>
      <c r="BG30" s="59">
        <v>5.0</v>
      </c>
      <c r="BH30" s="62">
        <f t="shared" si="16"/>
        <v>126</v>
      </c>
      <c r="BI30" s="59">
        <v>6.0</v>
      </c>
      <c r="BJ30" s="66">
        <f t="shared" si="37"/>
        <v>70</v>
      </c>
      <c r="BK30" s="62">
        <f t="shared" si="17"/>
        <v>93.33333333</v>
      </c>
      <c r="BL30" s="62">
        <f t="shared" si="52"/>
        <v>97.22222222</v>
      </c>
      <c r="BM30" s="59">
        <v>14.0</v>
      </c>
      <c r="BN30" s="59">
        <v>6.0</v>
      </c>
      <c r="BO30" s="62">
        <f t="shared" si="18"/>
        <v>146</v>
      </c>
      <c r="BP30" s="59">
        <v>8.0</v>
      </c>
      <c r="BQ30" s="66">
        <f t="shared" si="39"/>
        <v>78</v>
      </c>
      <c r="BR30" s="62">
        <f t="shared" si="19"/>
        <v>93.58974359</v>
      </c>
      <c r="BS30" s="62">
        <f t="shared" si="53"/>
        <v>97.5</v>
      </c>
      <c r="BT30" s="59">
        <v>13.0</v>
      </c>
      <c r="BU30" s="59">
        <v>6.0</v>
      </c>
      <c r="BV30" s="62">
        <f t="shared" si="20"/>
        <v>165</v>
      </c>
      <c r="BW30" s="59">
        <v>8.0</v>
      </c>
      <c r="BX30" s="66">
        <f t="shared" si="41"/>
        <v>86</v>
      </c>
      <c r="BY30" s="62">
        <f t="shared" si="42"/>
        <v>93.75</v>
      </c>
      <c r="BZ30" s="62">
        <f t="shared" si="54"/>
        <v>97.72727273</v>
      </c>
      <c r="CA30" s="59">
        <v>12.0</v>
      </c>
      <c r="CB30" s="59">
        <v>9.0</v>
      </c>
      <c r="CC30" s="62">
        <f t="shared" si="21"/>
        <v>186</v>
      </c>
      <c r="CD30" s="59">
        <v>6.0</v>
      </c>
      <c r="CE30" s="66">
        <f t="shared" si="44"/>
        <v>92</v>
      </c>
      <c r="CF30" s="62">
        <f t="shared" si="22"/>
        <v>92.53731343</v>
      </c>
      <c r="CG30" s="62">
        <f t="shared" si="55"/>
        <v>95.83333333</v>
      </c>
    </row>
    <row r="31" ht="15.75" customHeight="1">
      <c r="A31" s="29">
        <v>26.0</v>
      </c>
      <c r="B31" s="30" t="s">
        <v>36</v>
      </c>
      <c r="C31" s="41">
        <v>8.0</v>
      </c>
      <c r="D31" s="41">
        <v>2.0</v>
      </c>
      <c r="E31" s="41">
        <f t="shared" si="1"/>
        <v>10</v>
      </c>
      <c r="F31" s="41">
        <v>6.0</v>
      </c>
      <c r="G31" s="41">
        <f t="shared" si="2"/>
        <v>100</v>
      </c>
      <c r="H31" s="19">
        <f t="shared" si="23"/>
        <v>100</v>
      </c>
      <c r="I31" s="19">
        <v>12.0</v>
      </c>
      <c r="J31" s="19">
        <v>4.0</v>
      </c>
      <c r="K31" s="19">
        <f t="shared" si="3"/>
        <v>26</v>
      </c>
      <c r="L31" s="19">
        <v>9.0</v>
      </c>
      <c r="M31" s="41">
        <f t="shared" si="24"/>
        <v>15</v>
      </c>
      <c r="N31" s="19">
        <f t="shared" si="4"/>
        <v>100</v>
      </c>
      <c r="O31" s="19">
        <f t="shared" si="46"/>
        <v>100</v>
      </c>
      <c r="P31" s="54">
        <v>15.0</v>
      </c>
      <c r="Q31" s="54">
        <v>3.0</v>
      </c>
      <c r="R31" s="54">
        <v>44.0</v>
      </c>
      <c r="S31" s="54">
        <v>11.0</v>
      </c>
      <c r="T31" s="56">
        <v>26.0</v>
      </c>
      <c r="U31" s="54">
        <v>100.0</v>
      </c>
      <c r="V31" s="54">
        <f t="shared" si="47"/>
        <v>100</v>
      </c>
      <c r="W31" s="54">
        <v>11.0</v>
      </c>
      <c r="X31" s="54">
        <v>4.0</v>
      </c>
      <c r="Y31" s="54">
        <f t="shared" si="6"/>
        <v>59</v>
      </c>
      <c r="Z31" s="54">
        <v>8.0</v>
      </c>
      <c r="AA31" s="56">
        <f t="shared" si="27"/>
        <v>34</v>
      </c>
      <c r="AB31" s="54">
        <f t="shared" si="7"/>
        <v>100</v>
      </c>
      <c r="AC31" s="54">
        <f t="shared" si="48"/>
        <v>100</v>
      </c>
      <c r="AD31" s="54">
        <v>8.0</v>
      </c>
      <c r="AE31" s="54">
        <v>4.0</v>
      </c>
      <c r="AF31" s="54">
        <f t="shared" si="8"/>
        <v>71</v>
      </c>
      <c r="AG31" s="54">
        <v>10.0</v>
      </c>
      <c r="AH31" s="56">
        <f t="shared" si="29"/>
        <v>44</v>
      </c>
      <c r="AI31" s="57">
        <f t="shared" si="9"/>
        <v>98.61111111</v>
      </c>
      <c r="AJ31" s="57">
        <f t="shared" si="49"/>
        <v>100</v>
      </c>
      <c r="AK31" s="59">
        <v>13.0</v>
      </c>
      <c r="AL31" s="59">
        <v>3.0</v>
      </c>
      <c r="AM31" s="59">
        <f t="shared" si="10"/>
        <v>87</v>
      </c>
      <c r="AN31" s="59">
        <v>6.0</v>
      </c>
      <c r="AO31" s="66">
        <f t="shared" si="31"/>
        <v>50</v>
      </c>
      <c r="AP31" s="62">
        <f t="shared" si="11"/>
        <v>95.6043956</v>
      </c>
      <c r="AQ31" s="62">
        <f t="shared" si="50"/>
        <v>72</v>
      </c>
      <c r="AR31" s="59">
        <v>12.0</v>
      </c>
      <c r="AS31" s="59">
        <v>5.0</v>
      </c>
      <c r="AT31" s="59">
        <f t="shared" si="12"/>
        <v>104</v>
      </c>
      <c r="AU31" s="59">
        <v>8.0</v>
      </c>
      <c r="AV31" s="66">
        <f t="shared" si="33"/>
        <v>58</v>
      </c>
      <c r="AW31" s="62">
        <f t="shared" si="13"/>
        <v>96.2962963</v>
      </c>
      <c r="AX31" s="62">
        <f t="shared" si="56"/>
        <v>68.96551724</v>
      </c>
      <c r="AY31" s="59">
        <v>7.0</v>
      </c>
      <c r="AZ31" s="59">
        <v>4.0</v>
      </c>
      <c r="BA31" s="59">
        <f t="shared" si="14"/>
        <v>115</v>
      </c>
      <c r="BB31" s="59">
        <v>6.0</v>
      </c>
      <c r="BC31" s="66">
        <f t="shared" si="35"/>
        <v>64</v>
      </c>
      <c r="BD31" s="62">
        <f t="shared" si="15"/>
        <v>96.63865546</v>
      </c>
      <c r="BE31" s="62">
        <f t="shared" si="51"/>
        <v>100</v>
      </c>
      <c r="BF31" s="59">
        <v>10.0</v>
      </c>
      <c r="BG31" s="59">
        <v>6.0</v>
      </c>
      <c r="BH31" s="62">
        <f t="shared" si="16"/>
        <v>131</v>
      </c>
      <c r="BI31" s="59">
        <v>8.0</v>
      </c>
      <c r="BJ31" s="66">
        <f t="shared" si="37"/>
        <v>72</v>
      </c>
      <c r="BK31" s="62">
        <f t="shared" si="17"/>
        <v>97.03703704</v>
      </c>
      <c r="BL31" s="62">
        <f t="shared" si="52"/>
        <v>100</v>
      </c>
      <c r="BM31" s="59">
        <v>15.0</v>
      </c>
      <c r="BN31" s="59">
        <v>6.0</v>
      </c>
      <c r="BO31" s="62">
        <f t="shared" si="18"/>
        <v>152</v>
      </c>
      <c r="BP31" s="59">
        <v>8.0</v>
      </c>
      <c r="BQ31" s="66">
        <f t="shared" si="39"/>
        <v>80</v>
      </c>
      <c r="BR31" s="62">
        <f t="shared" si="19"/>
        <v>97.43589744</v>
      </c>
      <c r="BS31" s="62">
        <f t="shared" si="53"/>
        <v>100</v>
      </c>
      <c r="BT31" s="59">
        <v>12.0</v>
      </c>
      <c r="BU31" s="59">
        <v>7.0</v>
      </c>
      <c r="BV31" s="62">
        <f t="shared" si="20"/>
        <v>171</v>
      </c>
      <c r="BW31" s="59">
        <v>8.0</v>
      </c>
      <c r="BX31" s="66">
        <f t="shared" si="41"/>
        <v>88</v>
      </c>
      <c r="BY31" s="62">
        <f t="shared" si="42"/>
        <v>97.15909091</v>
      </c>
      <c r="BZ31" s="62">
        <f t="shared" si="54"/>
        <v>100</v>
      </c>
      <c r="CA31" s="59">
        <v>14.0</v>
      </c>
      <c r="CB31" s="59">
        <v>10.0</v>
      </c>
      <c r="CC31" s="62">
        <f t="shared" si="21"/>
        <v>195</v>
      </c>
      <c r="CD31" s="59">
        <v>8.0</v>
      </c>
      <c r="CE31" s="66">
        <f t="shared" si="44"/>
        <v>96</v>
      </c>
      <c r="CF31" s="62">
        <f t="shared" si="22"/>
        <v>97.01492537</v>
      </c>
      <c r="CG31" s="62">
        <f t="shared" si="55"/>
        <v>100</v>
      </c>
    </row>
    <row r="32" ht="15.75" customHeight="1">
      <c r="A32" s="29">
        <v>27.0</v>
      </c>
      <c r="B32" s="30" t="s">
        <v>37</v>
      </c>
      <c r="C32" s="41">
        <v>2.0</v>
      </c>
      <c r="D32" s="41">
        <v>0.0</v>
      </c>
      <c r="E32" s="41">
        <f t="shared" si="1"/>
        <v>2</v>
      </c>
      <c r="F32" s="41">
        <v>0.0</v>
      </c>
      <c r="G32" s="41">
        <f t="shared" si="2"/>
        <v>20</v>
      </c>
      <c r="H32" s="19">
        <f t="shared" si="23"/>
        <v>0</v>
      </c>
      <c r="I32" s="19">
        <v>11.0</v>
      </c>
      <c r="J32" s="19">
        <v>4.0</v>
      </c>
      <c r="K32" s="19">
        <f t="shared" si="3"/>
        <v>17</v>
      </c>
      <c r="L32" s="19">
        <v>9.0</v>
      </c>
      <c r="M32" s="41">
        <f t="shared" si="24"/>
        <v>9</v>
      </c>
      <c r="N32" s="19">
        <f t="shared" si="4"/>
        <v>65.38461538</v>
      </c>
      <c r="O32" s="19">
        <f t="shared" si="46"/>
        <v>60</v>
      </c>
      <c r="P32" s="54">
        <v>12.0</v>
      </c>
      <c r="Q32" s="54">
        <v>2.0</v>
      </c>
      <c r="R32" s="54">
        <v>31.0</v>
      </c>
      <c r="S32" s="54">
        <v>11.0</v>
      </c>
      <c r="T32" s="56">
        <v>20.0</v>
      </c>
      <c r="U32" s="54">
        <v>70.45454545</v>
      </c>
      <c r="V32" s="54">
        <f t="shared" si="47"/>
        <v>76.92307692</v>
      </c>
      <c r="W32" s="54">
        <v>9.0</v>
      </c>
      <c r="X32" s="54">
        <v>4.0</v>
      </c>
      <c r="Y32" s="54">
        <f t="shared" si="6"/>
        <v>44</v>
      </c>
      <c r="Z32" s="54">
        <v>8.0</v>
      </c>
      <c r="AA32" s="56">
        <f t="shared" si="27"/>
        <v>28</v>
      </c>
      <c r="AB32" s="54">
        <f t="shared" si="7"/>
        <v>74.57627119</v>
      </c>
      <c r="AC32" s="54">
        <f t="shared" si="48"/>
        <v>82.35294118</v>
      </c>
      <c r="AD32" s="54">
        <v>8.0</v>
      </c>
      <c r="AE32" s="54">
        <v>3.0</v>
      </c>
      <c r="AF32" s="54">
        <f t="shared" si="8"/>
        <v>55</v>
      </c>
      <c r="AG32" s="54">
        <v>8.0</v>
      </c>
      <c r="AH32" s="56">
        <f t="shared" si="29"/>
        <v>36</v>
      </c>
      <c r="AI32" s="57">
        <f t="shared" si="9"/>
        <v>76.38888889</v>
      </c>
      <c r="AJ32" s="57">
        <f t="shared" si="49"/>
        <v>81.81818182</v>
      </c>
      <c r="AK32" s="59">
        <v>13.0</v>
      </c>
      <c r="AL32" s="59">
        <v>3.0</v>
      </c>
      <c r="AM32" s="59">
        <f t="shared" si="10"/>
        <v>71</v>
      </c>
      <c r="AN32" s="59">
        <v>6.0</v>
      </c>
      <c r="AO32" s="66">
        <f t="shared" si="31"/>
        <v>42</v>
      </c>
      <c r="AP32" s="62">
        <f t="shared" si="11"/>
        <v>78.02197802</v>
      </c>
      <c r="AQ32" s="62">
        <f t="shared" si="50"/>
        <v>100</v>
      </c>
      <c r="AR32" s="59">
        <v>12.0</v>
      </c>
      <c r="AS32" s="59">
        <v>5.0</v>
      </c>
      <c r="AT32" s="59">
        <f t="shared" si="12"/>
        <v>88</v>
      </c>
      <c r="AU32" s="59">
        <v>8.0</v>
      </c>
      <c r="AV32" s="66">
        <f t="shared" si="33"/>
        <v>50</v>
      </c>
      <c r="AW32" s="62">
        <f t="shared" si="13"/>
        <v>81.48148148</v>
      </c>
      <c r="AX32" s="62">
        <f t="shared" si="56"/>
        <v>96.55172414</v>
      </c>
      <c r="AY32" s="59">
        <v>7.0</v>
      </c>
      <c r="AZ32" s="59">
        <v>4.0</v>
      </c>
      <c r="BA32" s="59">
        <f t="shared" si="14"/>
        <v>99</v>
      </c>
      <c r="BB32" s="59">
        <v>6.0</v>
      </c>
      <c r="BC32" s="66">
        <f t="shared" si="35"/>
        <v>56</v>
      </c>
      <c r="BD32" s="62">
        <f t="shared" si="15"/>
        <v>83.19327731</v>
      </c>
      <c r="BE32" s="62">
        <f t="shared" si="51"/>
        <v>87.5</v>
      </c>
      <c r="BF32" s="59">
        <v>8.0</v>
      </c>
      <c r="BG32" s="59">
        <v>5.0</v>
      </c>
      <c r="BH32" s="62">
        <f t="shared" si="16"/>
        <v>112</v>
      </c>
      <c r="BI32" s="59">
        <v>4.0</v>
      </c>
      <c r="BJ32" s="66">
        <f t="shared" si="37"/>
        <v>60</v>
      </c>
      <c r="BK32" s="62">
        <f t="shared" si="17"/>
        <v>82.96296296</v>
      </c>
      <c r="BL32" s="62">
        <f t="shared" si="52"/>
        <v>83.33333333</v>
      </c>
      <c r="BM32" s="59">
        <v>14.0</v>
      </c>
      <c r="BN32" s="59">
        <v>3.0</v>
      </c>
      <c r="BO32" s="62">
        <f t="shared" si="18"/>
        <v>129</v>
      </c>
      <c r="BP32" s="59">
        <v>8.0</v>
      </c>
      <c r="BQ32" s="66">
        <f t="shared" si="39"/>
        <v>68</v>
      </c>
      <c r="BR32" s="62">
        <f t="shared" si="19"/>
        <v>82.69230769</v>
      </c>
      <c r="BS32" s="62">
        <f t="shared" si="53"/>
        <v>85</v>
      </c>
      <c r="BT32" s="59">
        <v>12.0</v>
      </c>
      <c r="BU32" s="59">
        <v>6.0</v>
      </c>
      <c r="BV32" s="62">
        <f t="shared" si="20"/>
        <v>147</v>
      </c>
      <c r="BW32" s="59">
        <v>8.0</v>
      </c>
      <c r="BX32" s="66">
        <f t="shared" si="41"/>
        <v>76</v>
      </c>
      <c r="BY32" s="62">
        <f t="shared" si="42"/>
        <v>83.52272727</v>
      </c>
      <c r="BZ32" s="62">
        <f t="shared" si="54"/>
        <v>86.36363636</v>
      </c>
      <c r="CA32" s="59">
        <v>14.0</v>
      </c>
      <c r="CB32" s="59">
        <v>10.0</v>
      </c>
      <c r="CC32" s="62">
        <f t="shared" si="21"/>
        <v>171</v>
      </c>
      <c r="CD32" s="59">
        <v>8.0</v>
      </c>
      <c r="CE32" s="66">
        <f t="shared" si="44"/>
        <v>84</v>
      </c>
      <c r="CF32" s="62">
        <f t="shared" si="22"/>
        <v>85.07462687</v>
      </c>
      <c r="CG32" s="62">
        <f t="shared" si="55"/>
        <v>87.5</v>
      </c>
    </row>
    <row r="33" ht="15.75" customHeight="1">
      <c r="A33" s="29">
        <v>28.0</v>
      </c>
      <c r="B33" s="30" t="s">
        <v>38</v>
      </c>
      <c r="C33" s="41">
        <v>2.0</v>
      </c>
      <c r="D33" s="41">
        <v>1.0</v>
      </c>
      <c r="E33" s="41">
        <f t="shared" si="1"/>
        <v>3</v>
      </c>
      <c r="F33" s="41">
        <v>2.0</v>
      </c>
      <c r="G33" s="41">
        <f t="shared" si="2"/>
        <v>30</v>
      </c>
      <c r="H33" s="19">
        <f t="shared" si="23"/>
        <v>33.33333333</v>
      </c>
      <c r="I33" s="19">
        <v>12.0</v>
      </c>
      <c r="J33" s="19">
        <v>4.0</v>
      </c>
      <c r="K33" s="19">
        <f t="shared" si="3"/>
        <v>19</v>
      </c>
      <c r="L33" s="19">
        <v>9.0</v>
      </c>
      <c r="M33" s="41">
        <f t="shared" si="24"/>
        <v>11</v>
      </c>
      <c r="N33" s="19">
        <f t="shared" si="4"/>
        <v>73.07692308</v>
      </c>
      <c r="O33" s="19">
        <f t="shared" si="46"/>
        <v>73.33333333</v>
      </c>
      <c r="P33" s="54">
        <v>15.0</v>
      </c>
      <c r="Q33" s="54">
        <v>3.0</v>
      </c>
      <c r="R33" s="54">
        <v>37.0</v>
      </c>
      <c r="S33" s="54">
        <v>11.0</v>
      </c>
      <c r="T33" s="56">
        <v>22.0</v>
      </c>
      <c r="U33" s="54">
        <v>84.09090909</v>
      </c>
      <c r="V33" s="54">
        <f t="shared" si="47"/>
        <v>84.61538462</v>
      </c>
      <c r="W33" s="54">
        <v>8.0</v>
      </c>
      <c r="X33" s="54">
        <v>2.0</v>
      </c>
      <c r="Y33" s="54">
        <f t="shared" si="6"/>
        <v>47</v>
      </c>
      <c r="Z33" s="54">
        <v>4.0</v>
      </c>
      <c r="AA33" s="56">
        <f t="shared" si="27"/>
        <v>26</v>
      </c>
      <c r="AB33" s="54">
        <f t="shared" si="7"/>
        <v>79.66101695</v>
      </c>
      <c r="AC33" s="54">
        <f t="shared" si="48"/>
        <v>76.47058824</v>
      </c>
      <c r="AD33" s="54">
        <v>8.0</v>
      </c>
      <c r="AE33" s="54">
        <v>4.0</v>
      </c>
      <c r="AF33" s="54">
        <f t="shared" si="8"/>
        <v>59</v>
      </c>
      <c r="AG33" s="54">
        <v>10.0</v>
      </c>
      <c r="AH33" s="56">
        <f t="shared" si="29"/>
        <v>36</v>
      </c>
      <c r="AI33" s="57">
        <f t="shared" si="9"/>
        <v>81.94444444</v>
      </c>
      <c r="AJ33" s="57">
        <f t="shared" si="49"/>
        <v>81.81818182</v>
      </c>
      <c r="AK33" s="59">
        <v>13.0</v>
      </c>
      <c r="AL33" s="59">
        <v>3.0</v>
      </c>
      <c r="AM33" s="59">
        <f t="shared" si="10"/>
        <v>75</v>
      </c>
      <c r="AN33" s="59">
        <v>6.0</v>
      </c>
      <c r="AO33" s="66">
        <f t="shared" si="31"/>
        <v>42</v>
      </c>
      <c r="AP33" s="62">
        <f t="shared" si="11"/>
        <v>82.41758242</v>
      </c>
      <c r="AQ33" s="62">
        <f t="shared" si="50"/>
        <v>96</v>
      </c>
      <c r="AR33" s="59">
        <v>12.0</v>
      </c>
      <c r="AS33" s="59">
        <v>4.0</v>
      </c>
      <c r="AT33" s="59">
        <f t="shared" si="12"/>
        <v>91</v>
      </c>
      <c r="AU33" s="59">
        <v>6.0</v>
      </c>
      <c r="AV33" s="66">
        <f t="shared" si="33"/>
        <v>48</v>
      </c>
      <c r="AW33" s="62">
        <f t="shared" si="13"/>
        <v>84.25925926</v>
      </c>
      <c r="AX33" s="62">
        <f t="shared" si="56"/>
        <v>93.10344828</v>
      </c>
      <c r="AY33" s="59">
        <v>5.0</v>
      </c>
      <c r="AZ33" s="59">
        <v>3.0</v>
      </c>
      <c r="BA33" s="59">
        <f t="shared" si="14"/>
        <v>99</v>
      </c>
      <c r="BB33" s="59">
        <v>4.0</v>
      </c>
      <c r="BC33" s="66">
        <f t="shared" si="35"/>
        <v>52</v>
      </c>
      <c r="BD33" s="62">
        <f t="shared" si="15"/>
        <v>83.19327731</v>
      </c>
      <c r="BE33" s="62">
        <f t="shared" si="51"/>
        <v>81.25</v>
      </c>
      <c r="BF33" s="59">
        <v>10.0</v>
      </c>
      <c r="BG33" s="59">
        <v>6.0</v>
      </c>
      <c r="BH33" s="62">
        <f t="shared" si="16"/>
        <v>115</v>
      </c>
      <c r="BI33" s="59">
        <v>6.0</v>
      </c>
      <c r="BJ33" s="66">
        <f t="shared" si="37"/>
        <v>58</v>
      </c>
      <c r="BK33" s="62">
        <f t="shared" si="17"/>
        <v>85.18518519</v>
      </c>
      <c r="BL33" s="62">
        <f t="shared" si="52"/>
        <v>80.55555556</v>
      </c>
      <c r="BM33" s="59">
        <v>15.0</v>
      </c>
      <c r="BN33" s="59">
        <v>6.0</v>
      </c>
      <c r="BO33" s="62">
        <f t="shared" si="18"/>
        <v>136</v>
      </c>
      <c r="BP33" s="59">
        <v>8.0</v>
      </c>
      <c r="BQ33" s="66">
        <f t="shared" si="39"/>
        <v>66</v>
      </c>
      <c r="BR33" s="62">
        <f t="shared" si="19"/>
        <v>87.17948718</v>
      </c>
      <c r="BS33" s="62">
        <f t="shared" si="53"/>
        <v>82.5</v>
      </c>
      <c r="BT33" s="59">
        <v>13.0</v>
      </c>
      <c r="BU33" s="59">
        <v>7.0</v>
      </c>
      <c r="BV33" s="62">
        <f t="shared" si="20"/>
        <v>156</v>
      </c>
      <c r="BW33" s="59">
        <v>8.0</v>
      </c>
      <c r="BX33" s="66">
        <f t="shared" si="41"/>
        <v>74</v>
      </c>
      <c r="BY33" s="62">
        <f t="shared" si="42"/>
        <v>88.63636364</v>
      </c>
      <c r="BZ33" s="62">
        <f t="shared" si="54"/>
        <v>84.09090909</v>
      </c>
      <c r="CA33" s="59">
        <v>13.0</v>
      </c>
      <c r="CB33" s="59">
        <v>6.0</v>
      </c>
      <c r="CC33" s="62">
        <f t="shared" si="21"/>
        <v>175</v>
      </c>
      <c r="CD33" s="59">
        <v>8.0</v>
      </c>
      <c r="CE33" s="66">
        <f t="shared" si="44"/>
        <v>82</v>
      </c>
      <c r="CF33" s="62">
        <f t="shared" si="22"/>
        <v>87.06467662</v>
      </c>
      <c r="CG33" s="62">
        <f t="shared" si="55"/>
        <v>85.41666667</v>
      </c>
    </row>
    <row r="34" ht="15.75" customHeight="1">
      <c r="A34" s="29">
        <v>29.0</v>
      </c>
      <c r="B34" s="30" t="s">
        <v>39</v>
      </c>
      <c r="C34" s="41">
        <v>2.0</v>
      </c>
      <c r="D34" s="41">
        <v>0.0</v>
      </c>
      <c r="E34" s="41">
        <f t="shared" si="1"/>
        <v>2</v>
      </c>
      <c r="F34" s="41">
        <v>0.0</v>
      </c>
      <c r="G34" s="41">
        <f t="shared" si="2"/>
        <v>20</v>
      </c>
      <c r="H34" s="19">
        <f t="shared" si="23"/>
        <v>0</v>
      </c>
      <c r="I34" s="19">
        <v>11.0</v>
      </c>
      <c r="J34" s="19">
        <v>4.0</v>
      </c>
      <c r="K34" s="19">
        <f t="shared" si="3"/>
        <v>17</v>
      </c>
      <c r="L34" s="19">
        <v>6.0</v>
      </c>
      <c r="M34" s="41">
        <f t="shared" si="24"/>
        <v>6</v>
      </c>
      <c r="N34" s="19">
        <f t="shared" si="4"/>
        <v>65.38461538</v>
      </c>
      <c r="O34" s="19">
        <f t="shared" si="46"/>
        <v>40</v>
      </c>
      <c r="P34" s="54">
        <v>12.0</v>
      </c>
      <c r="Q34" s="54">
        <v>3.0</v>
      </c>
      <c r="R34" s="54">
        <v>32.0</v>
      </c>
      <c r="S34" s="54">
        <v>10.0</v>
      </c>
      <c r="T34" s="56">
        <v>16.0</v>
      </c>
      <c r="U34" s="54">
        <v>72.72727273</v>
      </c>
      <c r="V34" s="54">
        <f t="shared" si="47"/>
        <v>61.53846154</v>
      </c>
      <c r="W34" s="54">
        <v>8.0</v>
      </c>
      <c r="X34" s="54">
        <v>2.0</v>
      </c>
      <c r="Y34" s="54">
        <f t="shared" si="6"/>
        <v>42</v>
      </c>
      <c r="Z34" s="54">
        <v>4.0</v>
      </c>
      <c r="AA34" s="56">
        <f t="shared" si="27"/>
        <v>20</v>
      </c>
      <c r="AB34" s="54">
        <f t="shared" si="7"/>
        <v>71.18644068</v>
      </c>
      <c r="AC34" s="54">
        <f t="shared" si="48"/>
        <v>58.82352941</v>
      </c>
      <c r="AD34" s="54">
        <v>8.0</v>
      </c>
      <c r="AE34" s="54">
        <v>3.0</v>
      </c>
      <c r="AF34" s="54">
        <f t="shared" si="8"/>
        <v>53</v>
      </c>
      <c r="AG34" s="54">
        <v>8.0</v>
      </c>
      <c r="AH34" s="56">
        <f t="shared" si="29"/>
        <v>28</v>
      </c>
      <c r="AI34" s="57">
        <f t="shared" si="9"/>
        <v>73.61111111</v>
      </c>
      <c r="AJ34" s="57">
        <f t="shared" si="49"/>
        <v>63.63636364</v>
      </c>
      <c r="AK34" s="59">
        <v>16.0</v>
      </c>
      <c r="AL34" s="59">
        <v>3.0</v>
      </c>
      <c r="AM34" s="59">
        <f t="shared" si="10"/>
        <v>72</v>
      </c>
      <c r="AN34" s="59">
        <v>6.0</v>
      </c>
      <c r="AO34" s="66">
        <f t="shared" si="31"/>
        <v>34</v>
      </c>
      <c r="AP34" s="62">
        <f t="shared" si="11"/>
        <v>79.12087912</v>
      </c>
      <c r="AQ34" s="62">
        <f t="shared" si="50"/>
        <v>96</v>
      </c>
      <c r="AR34" s="59">
        <v>11.0</v>
      </c>
      <c r="AS34" s="59">
        <v>4.0</v>
      </c>
      <c r="AT34" s="59">
        <f t="shared" si="12"/>
        <v>87</v>
      </c>
      <c r="AU34" s="59">
        <v>6.0</v>
      </c>
      <c r="AV34" s="66">
        <f t="shared" si="33"/>
        <v>40</v>
      </c>
      <c r="AW34" s="62">
        <f t="shared" si="13"/>
        <v>80.55555556</v>
      </c>
      <c r="AX34" s="62">
        <f t="shared" si="56"/>
        <v>96.55172414</v>
      </c>
      <c r="AY34" s="59">
        <v>7.0</v>
      </c>
      <c r="AZ34" s="59">
        <v>3.0</v>
      </c>
      <c r="BA34" s="59">
        <f t="shared" si="14"/>
        <v>97</v>
      </c>
      <c r="BB34" s="59">
        <v>2.0</v>
      </c>
      <c r="BC34" s="66">
        <f t="shared" si="35"/>
        <v>42</v>
      </c>
      <c r="BD34" s="62">
        <f t="shared" si="15"/>
        <v>81.51260504</v>
      </c>
      <c r="BE34" s="62">
        <f t="shared" si="51"/>
        <v>65.625</v>
      </c>
      <c r="BF34" s="59">
        <v>7.0</v>
      </c>
      <c r="BG34" s="59">
        <v>4.0</v>
      </c>
      <c r="BH34" s="62">
        <f t="shared" si="16"/>
        <v>108</v>
      </c>
      <c r="BI34" s="59">
        <v>6.0</v>
      </c>
      <c r="BJ34" s="66">
        <f t="shared" si="37"/>
        <v>48</v>
      </c>
      <c r="BK34" s="62">
        <f t="shared" si="17"/>
        <v>80</v>
      </c>
      <c r="BL34" s="62">
        <f t="shared" si="52"/>
        <v>66.66666667</v>
      </c>
      <c r="BM34" s="59">
        <v>13.0</v>
      </c>
      <c r="BN34" s="59">
        <v>4.0</v>
      </c>
      <c r="BO34" s="62">
        <f t="shared" si="18"/>
        <v>125</v>
      </c>
      <c r="BP34" s="59">
        <v>8.0</v>
      </c>
      <c r="BQ34" s="66">
        <f t="shared" si="39"/>
        <v>56</v>
      </c>
      <c r="BR34" s="62">
        <f t="shared" si="19"/>
        <v>80.12820513</v>
      </c>
      <c r="BS34" s="62">
        <f t="shared" si="53"/>
        <v>70</v>
      </c>
      <c r="BT34" s="59">
        <v>11.0</v>
      </c>
      <c r="BU34" s="59">
        <v>6.0</v>
      </c>
      <c r="BV34" s="62">
        <f t="shared" si="20"/>
        <v>142</v>
      </c>
      <c r="BW34" s="59">
        <v>6.0</v>
      </c>
      <c r="BX34" s="66">
        <f t="shared" si="41"/>
        <v>62</v>
      </c>
      <c r="BY34" s="62">
        <f t="shared" si="42"/>
        <v>80.68181818</v>
      </c>
      <c r="BZ34" s="62">
        <f t="shared" si="54"/>
        <v>70.45454545</v>
      </c>
      <c r="CA34" s="59">
        <v>13.0</v>
      </c>
      <c r="CB34" s="59">
        <v>9.0</v>
      </c>
      <c r="CC34" s="62">
        <f t="shared" si="21"/>
        <v>164</v>
      </c>
      <c r="CD34" s="59">
        <v>8.0</v>
      </c>
      <c r="CE34" s="66">
        <f t="shared" si="44"/>
        <v>70</v>
      </c>
      <c r="CF34" s="62">
        <f t="shared" si="22"/>
        <v>81.5920398</v>
      </c>
      <c r="CG34" s="62">
        <f t="shared" si="55"/>
        <v>72.91666667</v>
      </c>
    </row>
    <row r="35" ht="15.75" customHeight="1">
      <c r="A35" s="29">
        <v>30.0</v>
      </c>
      <c r="B35" s="30" t="s">
        <v>40</v>
      </c>
      <c r="C35" s="41">
        <v>2.0</v>
      </c>
      <c r="D35" s="41">
        <v>0.0</v>
      </c>
      <c r="E35" s="41">
        <f t="shared" si="1"/>
        <v>2</v>
      </c>
      <c r="F35" s="41">
        <v>0.0</v>
      </c>
      <c r="G35" s="41">
        <f t="shared" si="2"/>
        <v>20</v>
      </c>
      <c r="H35" s="19">
        <f t="shared" si="23"/>
        <v>0</v>
      </c>
      <c r="I35" s="19">
        <v>12.0</v>
      </c>
      <c r="J35" s="19">
        <v>4.0</v>
      </c>
      <c r="K35" s="19">
        <f t="shared" si="3"/>
        <v>18</v>
      </c>
      <c r="L35" s="19">
        <v>9.0</v>
      </c>
      <c r="M35" s="41">
        <f t="shared" si="24"/>
        <v>9</v>
      </c>
      <c r="N35" s="19">
        <f t="shared" si="4"/>
        <v>69.23076923</v>
      </c>
      <c r="O35" s="19">
        <f t="shared" si="46"/>
        <v>60</v>
      </c>
      <c r="P35" s="54">
        <v>12.0</v>
      </c>
      <c r="Q35" s="54">
        <v>2.0</v>
      </c>
      <c r="R35" s="54">
        <v>32.0</v>
      </c>
      <c r="S35" s="54">
        <v>11.0</v>
      </c>
      <c r="T35" s="56">
        <v>20.0</v>
      </c>
      <c r="U35" s="54">
        <v>72.72727273</v>
      </c>
      <c r="V35" s="54">
        <f t="shared" si="47"/>
        <v>76.92307692</v>
      </c>
      <c r="W35" s="54">
        <v>8.0</v>
      </c>
      <c r="X35" s="54">
        <v>3.0</v>
      </c>
      <c r="Y35" s="54">
        <f t="shared" si="6"/>
        <v>43</v>
      </c>
      <c r="Z35" s="54">
        <v>6.0</v>
      </c>
      <c r="AA35" s="56">
        <f t="shared" si="27"/>
        <v>26</v>
      </c>
      <c r="AB35" s="54">
        <f t="shared" si="7"/>
        <v>72.88135593</v>
      </c>
      <c r="AC35" s="54">
        <f t="shared" si="48"/>
        <v>76.47058824</v>
      </c>
      <c r="AD35" s="54">
        <v>9.0</v>
      </c>
      <c r="AE35" s="54">
        <v>3.0</v>
      </c>
      <c r="AF35" s="54">
        <f t="shared" si="8"/>
        <v>55</v>
      </c>
      <c r="AG35" s="54">
        <v>8.0</v>
      </c>
      <c r="AH35" s="56">
        <f t="shared" si="29"/>
        <v>34</v>
      </c>
      <c r="AI35" s="57">
        <f t="shared" si="9"/>
        <v>76.38888889</v>
      </c>
      <c r="AJ35" s="57">
        <f t="shared" si="49"/>
        <v>77.27272727</v>
      </c>
      <c r="AK35" s="59">
        <v>15.0</v>
      </c>
      <c r="AL35" s="59">
        <v>3.0</v>
      </c>
      <c r="AM35" s="59">
        <f t="shared" si="10"/>
        <v>73</v>
      </c>
      <c r="AN35" s="59">
        <v>6.0</v>
      </c>
      <c r="AO35" s="66">
        <f t="shared" si="31"/>
        <v>40</v>
      </c>
      <c r="AP35" s="62">
        <f t="shared" si="11"/>
        <v>80.21978022</v>
      </c>
      <c r="AQ35" s="62">
        <f t="shared" si="50"/>
        <v>100</v>
      </c>
      <c r="AR35" s="59">
        <v>12.0</v>
      </c>
      <c r="AS35" s="59">
        <v>5.0</v>
      </c>
      <c r="AT35" s="59">
        <f t="shared" si="12"/>
        <v>90</v>
      </c>
      <c r="AU35" s="59">
        <v>8.0</v>
      </c>
      <c r="AV35" s="66">
        <f t="shared" si="33"/>
        <v>48</v>
      </c>
      <c r="AW35" s="62">
        <f t="shared" si="13"/>
        <v>83.33333333</v>
      </c>
      <c r="AX35" s="62">
        <f t="shared" si="56"/>
        <v>100</v>
      </c>
      <c r="AY35" s="59">
        <v>7.0</v>
      </c>
      <c r="AZ35" s="59">
        <v>4.0</v>
      </c>
      <c r="BA35" s="59">
        <f t="shared" si="14"/>
        <v>101</v>
      </c>
      <c r="BB35" s="59">
        <v>6.0</v>
      </c>
      <c r="BC35" s="66">
        <f t="shared" si="35"/>
        <v>54</v>
      </c>
      <c r="BD35" s="62">
        <f t="shared" si="15"/>
        <v>84.87394958</v>
      </c>
      <c r="BE35" s="62">
        <f t="shared" si="51"/>
        <v>84.375</v>
      </c>
      <c r="BF35" s="59">
        <v>8.0</v>
      </c>
      <c r="BG35" s="59">
        <v>5.0</v>
      </c>
      <c r="BH35" s="62">
        <f t="shared" si="16"/>
        <v>114</v>
      </c>
      <c r="BI35" s="59">
        <v>8.0</v>
      </c>
      <c r="BJ35" s="66">
        <f t="shared" si="37"/>
        <v>62</v>
      </c>
      <c r="BK35" s="62">
        <f t="shared" si="17"/>
        <v>84.44444444</v>
      </c>
      <c r="BL35" s="62">
        <f t="shared" si="52"/>
        <v>86.11111111</v>
      </c>
      <c r="BM35" s="59">
        <v>13.0</v>
      </c>
      <c r="BN35" s="59">
        <v>4.0</v>
      </c>
      <c r="BO35" s="62">
        <f t="shared" si="18"/>
        <v>131</v>
      </c>
      <c r="BP35" s="59">
        <v>8.0</v>
      </c>
      <c r="BQ35" s="66">
        <f t="shared" si="39"/>
        <v>70</v>
      </c>
      <c r="BR35" s="62">
        <f t="shared" si="19"/>
        <v>83.97435897</v>
      </c>
      <c r="BS35" s="62">
        <f t="shared" si="53"/>
        <v>87.5</v>
      </c>
      <c r="BT35" s="59">
        <v>13.0</v>
      </c>
      <c r="BU35" s="59">
        <v>7.0</v>
      </c>
      <c r="BV35" s="62">
        <f t="shared" si="20"/>
        <v>151</v>
      </c>
      <c r="BW35" s="59">
        <v>8.0</v>
      </c>
      <c r="BX35" s="66">
        <f t="shared" si="41"/>
        <v>78</v>
      </c>
      <c r="BY35" s="62">
        <f t="shared" si="42"/>
        <v>85.79545455</v>
      </c>
      <c r="BZ35" s="62">
        <f t="shared" si="54"/>
        <v>88.63636364</v>
      </c>
      <c r="CA35" s="59">
        <v>14.0</v>
      </c>
      <c r="CB35" s="59">
        <v>9.0</v>
      </c>
      <c r="CC35" s="62">
        <f t="shared" si="21"/>
        <v>174</v>
      </c>
      <c r="CD35" s="59">
        <v>8.0</v>
      </c>
      <c r="CE35" s="66">
        <f t="shared" si="44"/>
        <v>86</v>
      </c>
      <c r="CF35" s="62">
        <f t="shared" si="22"/>
        <v>86.56716418</v>
      </c>
      <c r="CG35" s="62">
        <f t="shared" si="55"/>
        <v>89.58333333</v>
      </c>
    </row>
    <row r="36" ht="15.75" customHeight="1">
      <c r="A36" s="29">
        <v>31.0</v>
      </c>
      <c r="B36" s="30" t="s">
        <v>41</v>
      </c>
      <c r="C36" s="41">
        <v>8.0</v>
      </c>
      <c r="D36" s="41">
        <v>2.0</v>
      </c>
      <c r="E36" s="41">
        <f t="shared" si="1"/>
        <v>10</v>
      </c>
      <c r="F36" s="41">
        <v>6.0</v>
      </c>
      <c r="G36" s="41">
        <f t="shared" si="2"/>
        <v>100</v>
      </c>
      <c r="H36" s="19">
        <f t="shared" si="23"/>
        <v>100</v>
      </c>
      <c r="I36" s="19">
        <v>12.0</v>
      </c>
      <c r="J36" s="19">
        <v>4.0</v>
      </c>
      <c r="K36" s="19">
        <f t="shared" si="3"/>
        <v>26</v>
      </c>
      <c r="L36" s="19">
        <v>9.0</v>
      </c>
      <c r="M36" s="41">
        <f t="shared" si="24"/>
        <v>15</v>
      </c>
      <c r="N36" s="19">
        <f t="shared" si="4"/>
        <v>100</v>
      </c>
      <c r="O36" s="19">
        <f t="shared" si="46"/>
        <v>100</v>
      </c>
      <c r="P36" s="54">
        <v>14.0</v>
      </c>
      <c r="Q36" s="54">
        <v>3.0</v>
      </c>
      <c r="R36" s="54">
        <v>43.0</v>
      </c>
      <c r="S36" s="54">
        <v>11.0</v>
      </c>
      <c r="T36" s="56">
        <v>26.0</v>
      </c>
      <c r="U36" s="54">
        <v>97.72727273</v>
      </c>
      <c r="V36" s="54">
        <f t="shared" si="47"/>
        <v>100</v>
      </c>
      <c r="W36" s="54">
        <v>9.0</v>
      </c>
      <c r="X36" s="54">
        <v>4.0</v>
      </c>
      <c r="Y36" s="54">
        <f t="shared" si="6"/>
        <v>56</v>
      </c>
      <c r="Z36" s="54">
        <v>8.0</v>
      </c>
      <c r="AA36" s="56">
        <f t="shared" si="27"/>
        <v>34</v>
      </c>
      <c r="AB36" s="54">
        <f t="shared" si="7"/>
        <v>94.91525424</v>
      </c>
      <c r="AC36" s="54">
        <f t="shared" si="48"/>
        <v>100</v>
      </c>
      <c r="AD36" s="54">
        <v>9.0</v>
      </c>
      <c r="AE36" s="54">
        <v>4.0</v>
      </c>
      <c r="AF36" s="54">
        <f t="shared" si="8"/>
        <v>69</v>
      </c>
      <c r="AG36" s="54">
        <v>10.0</v>
      </c>
      <c r="AH36" s="56">
        <f t="shared" si="29"/>
        <v>44</v>
      </c>
      <c r="AI36" s="57">
        <f t="shared" si="9"/>
        <v>95.83333333</v>
      </c>
      <c r="AJ36" s="57">
        <f t="shared" si="49"/>
        <v>100</v>
      </c>
      <c r="AK36" s="59">
        <v>16.0</v>
      </c>
      <c r="AL36" s="59">
        <v>3.0</v>
      </c>
      <c r="AM36" s="59">
        <f t="shared" si="10"/>
        <v>88</v>
      </c>
      <c r="AN36" s="59">
        <v>6.0</v>
      </c>
      <c r="AO36" s="66">
        <f t="shared" si="31"/>
        <v>50</v>
      </c>
      <c r="AP36" s="62">
        <f t="shared" si="11"/>
        <v>96.7032967</v>
      </c>
      <c r="AQ36" s="62">
        <f t="shared" si="50"/>
        <v>100</v>
      </c>
      <c r="AR36" s="59">
        <v>12.0</v>
      </c>
      <c r="AS36" s="59">
        <v>4.0</v>
      </c>
      <c r="AT36" s="59">
        <f t="shared" si="12"/>
        <v>104</v>
      </c>
      <c r="AU36" s="59">
        <v>6.0</v>
      </c>
      <c r="AV36" s="66">
        <f t="shared" si="33"/>
        <v>56</v>
      </c>
      <c r="AW36" s="62">
        <f t="shared" si="13"/>
        <v>96.2962963</v>
      </c>
      <c r="AX36" s="62">
        <f t="shared" si="56"/>
        <v>100</v>
      </c>
      <c r="AY36" s="59">
        <v>7.0</v>
      </c>
      <c r="AZ36" s="59">
        <v>4.0</v>
      </c>
      <c r="BA36" s="59">
        <f t="shared" si="14"/>
        <v>115</v>
      </c>
      <c r="BB36" s="59">
        <v>6.0</v>
      </c>
      <c r="BC36" s="66">
        <f t="shared" si="35"/>
        <v>62</v>
      </c>
      <c r="BD36" s="62">
        <f t="shared" si="15"/>
        <v>96.63865546</v>
      </c>
      <c r="BE36" s="62">
        <f t="shared" si="51"/>
        <v>96.875</v>
      </c>
      <c r="BF36" s="59">
        <v>10.0</v>
      </c>
      <c r="BG36" s="59">
        <v>4.0</v>
      </c>
      <c r="BH36" s="62">
        <f t="shared" si="16"/>
        <v>129</v>
      </c>
      <c r="BI36" s="59">
        <v>4.0</v>
      </c>
      <c r="BJ36" s="66">
        <f t="shared" si="37"/>
        <v>66</v>
      </c>
      <c r="BK36" s="62">
        <f t="shared" si="17"/>
        <v>95.55555556</v>
      </c>
      <c r="BL36" s="62">
        <f t="shared" si="52"/>
        <v>91.66666667</v>
      </c>
      <c r="BM36" s="59">
        <v>14.0</v>
      </c>
      <c r="BN36" s="59">
        <v>6.0</v>
      </c>
      <c r="BO36" s="62">
        <f t="shared" si="18"/>
        <v>149</v>
      </c>
      <c r="BP36" s="59">
        <v>8.0</v>
      </c>
      <c r="BQ36" s="66">
        <f t="shared" si="39"/>
        <v>74</v>
      </c>
      <c r="BR36" s="62">
        <f t="shared" si="19"/>
        <v>95.51282051</v>
      </c>
      <c r="BS36" s="62">
        <f t="shared" si="53"/>
        <v>92.5</v>
      </c>
      <c r="BT36" s="59">
        <v>13.0</v>
      </c>
      <c r="BU36" s="59">
        <v>7.0</v>
      </c>
      <c r="BV36" s="62">
        <f t="shared" si="20"/>
        <v>169</v>
      </c>
      <c r="BW36" s="59">
        <v>6.0</v>
      </c>
      <c r="BX36" s="66">
        <f t="shared" si="41"/>
        <v>80</v>
      </c>
      <c r="BY36" s="62">
        <f t="shared" si="42"/>
        <v>96.02272727</v>
      </c>
      <c r="BZ36" s="62">
        <f t="shared" si="54"/>
        <v>90.90909091</v>
      </c>
      <c r="CA36" s="59">
        <v>14.0</v>
      </c>
      <c r="CB36" s="59">
        <v>10.0</v>
      </c>
      <c r="CC36" s="62">
        <f t="shared" si="21"/>
        <v>193</v>
      </c>
      <c r="CD36" s="59">
        <v>8.0</v>
      </c>
      <c r="CE36" s="66">
        <f t="shared" si="44"/>
        <v>88</v>
      </c>
      <c r="CF36" s="62">
        <f t="shared" si="22"/>
        <v>96.0199005</v>
      </c>
      <c r="CG36" s="62">
        <f t="shared" si="55"/>
        <v>91.66666667</v>
      </c>
    </row>
    <row r="37" ht="15.75" customHeight="1">
      <c r="A37" s="29">
        <v>32.0</v>
      </c>
      <c r="B37" s="30" t="s">
        <v>42</v>
      </c>
      <c r="C37" s="41">
        <v>8.0</v>
      </c>
      <c r="D37" s="41">
        <v>2.0</v>
      </c>
      <c r="E37" s="41">
        <f t="shared" si="1"/>
        <v>10</v>
      </c>
      <c r="F37" s="41">
        <v>6.0</v>
      </c>
      <c r="G37" s="41">
        <f t="shared" si="2"/>
        <v>100</v>
      </c>
      <c r="H37" s="19">
        <f t="shared" si="23"/>
        <v>100</v>
      </c>
      <c r="I37" s="19">
        <v>12.0</v>
      </c>
      <c r="J37" s="19">
        <v>4.0</v>
      </c>
      <c r="K37" s="19">
        <f t="shared" si="3"/>
        <v>26</v>
      </c>
      <c r="L37" s="19">
        <v>9.0</v>
      </c>
      <c r="M37" s="41">
        <f t="shared" si="24"/>
        <v>15</v>
      </c>
      <c r="N37" s="19">
        <f t="shared" si="4"/>
        <v>100</v>
      </c>
      <c r="O37" s="19">
        <f t="shared" si="46"/>
        <v>100</v>
      </c>
      <c r="P37" s="54">
        <v>14.0</v>
      </c>
      <c r="Q37" s="54">
        <v>3.0</v>
      </c>
      <c r="R37" s="54">
        <v>43.0</v>
      </c>
      <c r="S37" s="54">
        <v>11.0</v>
      </c>
      <c r="T37" s="56">
        <v>26.0</v>
      </c>
      <c r="U37" s="54">
        <v>97.72727273</v>
      </c>
      <c r="V37" s="54">
        <f t="shared" si="47"/>
        <v>100</v>
      </c>
      <c r="W37" s="54">
        <v>9.0</v>
      </c>
      <c r="X37" s="54">
        <v>4.0</v>
      </c>
      <c r="Y37" s="54">
        <f t="shared" si="6"/>
        <v>56</v>
      </c>
      <c r="Z37" s="54">
        <v>8.0</v>
      </c>
      <c r="AA37" s="56">
        <f t="shared" si="27"/>
        <v>34</v>
      </c>
      <c r="AB37" s="54">
        <f t="shared" si="7"/>
        <v>94.91525424</v>
      </c>
      <c r="AC37" s="54">
        <f t="shared" si="48"/>
        <v>100</v>
      </c>
      <c r="AD37" s="54">
        <v>8.0</v>
      </c>
      <c r="AE37" s="54">
        <v>4.0</v>
      </c>
      <c r="AF37" s="54">
        <f t="shared" si="8"/>
        <v>68</v>
      </c>
      <c r="AG37" s="54">
        <v>10.0</v>
      </c>
      <c r="AH37" s="56">
        <f t="shared" si="29"/>
        <v>44</v>
      </c>
      <c r="AI37" s="57">
        <f t="shared" si="9"/>
        <v>94.44444444</v>
      </c>
      <c r="AJ37" s="57">
        <f t="shared" si="49"/>
        <v>100</v>
      </c>
      <c r="AK37" s="59">
        <v>13.0</v>
      </c>
      <c r="AL37" s="59">
        <v>3.0</v>
      </c>
      <c r="AM37" s="59">
        <f t="shared" si="10"/>
        <v>84</v>
      </c>
      <c r="AN37" s="59">
        <v>6.0</v>
      </c>
      <c r="AO37" s="66">
        <f t="shared" si="31"/>
        <v>50</v>
      </c>
      <c r="AP37" s="62">
        <f t="shared" si="11"/>
        <v>92.30769231</v>
      </c>
      <c r="AQ37" s="62">
        <f t="shared" si="50"/>
        <v>84</v>
      </c>
      <c r="AR37" s="59">
        <v>12.0</v>
      </c>
      <c r="AS37" s="59">
        <v>5.0</v>
      </c>
      <c r="AT37" s="59">
        <f t="shared" si="12"/>
        <v>101</v>
      </c>
      <c r="AU37" s="59">
        <v>8.0</v>
      </c>
      <c r="AV37" s="66">
        <f t="shared" si="33"/>
        <v>58</v>
      </c>
      <c r="AW37" s="62">
        <f t="shared" si="13"/>
        <v>93.51851852</v>
      </c>
      <c r="AX37" s="62">
        <f t="shared" si="56"/>
        <v>86.20689655</v>
      </c>
      <c r="AY37" s="59">
        <v>7.0</v>
      </c>
      <c r="AZ37" s="59">
        <v>4.0</v>
      </c>
      <c r="BA37" s="59">
        <f t="shared" si="14"/>
        <v>112</v>
      </c>
      <c r="BB37" s="59">
        <v>6.0</v>
      </c>
      <c r="BC37" s="66">
        <f t="shared" si="35"/>
        <v>64</v>
      </c>
      <c r="BD37" s="62">
        <f t="shared" si="15"/>
        <v>94.11764706</v>
      </c>
      <c r="BE37" s="62">
        <f t="shared" si="51"/>
        <v>100</v>
      </c>
      <c r="BF37" s="59">
        <v>10.0</v>
      </c>
      <c r="BG37" s="59">
        <v>6.0</v>
      </c>
      <c r="BH37" s="62">
        <f t="shared" si="16"/>
        <v>128</v>
      </c>
      <c r="BI37" s="59">
        <v>8.0</v>
      </c>
      <c r="BJ37" s="66">
        <f t="shared" si="37"/>
        <v>72</v>
      </c>
      <c r="BK37" s="62">
        <f t="shared" si="17"/>
        <v>94.81481481</v>
      </c>
      <c r="BL37" s="62">
        <f t="shared" si="52"/>
        <v>100</v>
      </c>
      <c r="BM37" s="59">
        <v>13.0</v>
      </c>
      <c r="BN37" s="59">
        <v>5.0</v>
      </c>
      <c r="BO37" s="62">
        <f t="shared" si="18"/>
        <v>146</v>
      </c>
      <c r="BP37" s="59">
        <v>8.0</v>
      </c>
      <c r="BQ37" s="66">
        <f t="shared" si="39"/>
        <v>80</v>
      </c>
      <c r="BR37" s="62">
        <f t="shared" si="19"/>
        <v>93.58974359</v>
      </c>
      <c r="BS37" s="62">
        <f t="shared" si="53"/>
        <v>100</v>
      </c>
      <c r="BT37" s="59">
        <v>12.0</v>
      </c>
      <c r="BU37" s="59">
        <v>7.0</v>
      </c>
      <c r="BV37" s="62">
        <f t="shared" si="20"/>
        <v>165</v>
      </c>
      <c r="BW37" s="59">
        <v>6.0</v>
      </c>
      <c r="BX37" s="66">
        <f t="shared" si="41"/>
        <v>86</v>
      </c>
      <c r="BY37" s="62">
        <f t="shared" si="42"/>
        <v>93.75</v>
      </c>
      <c r="BZ37" s="62">
        <f t="shared" si="54"/>
        <v>97.72727273</v>
      </c>
      <c r="CA37" s="59">
        <v>13.0</v>
      </c>
      <c r="CB37" s="59">
        <v>10.0</v>
      </c>
      <c r="CC37" s="62">
        <f t="shared" si="21"/>
        <v>188</v>
      </c>
      <c r="CD37" s="59">
        <v>8.0</v>
      </c>
      <c r="CE37" s="66">
        <f t="shared" si="44"/>
        <v>94</v>
      </c>
      <c r="CF37" s="62">
        <f t="shared" si="22"/>
        <v>93.53233831</v>
      </c>
      <c r="CG37" s="62">
        <f t="shared" si="55"/>
        <v>97.91666667</v>
      </c>
    </row>
    <row r="38" ht="15.75" customHeight="1">
      <c r="A38" s="29">
        <v>33.0</v>
      </c>
      <c r="B38" s="30" t="s">
        <v>43</v>
      </c>
      <c r="C38" s="41">
        <v>8.0</v>
      </c>
      <c r="D38" s="41">
        <v>2.0</v>
      </c>
      <c r="E38" s="41">
        <f t="shared" si="1"/>
        <v>10</v>
      </c>
      <c r="F38" s="41">
        <v>6.0</v>
      </c>
      <c r="G38" s="41">
        <f t="shared" si="2"/>
        <v>100</v>
      </c>
      <c r="H38" s="19">
        <f t="shared" si="23"/>
        <v>100</v>
      </c>
      <c r="I38" s="19">
        <v>9.0</v>
      </c>
      <c r="J38" s="19">
        <v>3.0</v>
      </c>
      <c r="K38" s="19">
        <f t="shared" si="3"/>
        <v>22</v>
      </c>
      <c r="L38" s="19">
        <v>7.0</v>
      </c>
      <c r="M38" s="41">
        <f t="shared" si="24"/>
        <v>13</v>
      </c>
      <c r="N38" s="19">
        <f t="shared" si="4"/>
        <v>84.61538462</v>
      </c>
      <c r="O38" s="19">
        <f t="shared" si="46"/>
        <v>86.66666667</v>
      </c>
      <c r="P38" s="54">
        <v>13.0</v>
      </c>
      <c r="Q38" s="54">
        <v>3.0</v>
      </c>
      <c r="R38" s="54">
        <v>38.0</v>
      </c>
      <c r="S38" s="54">
        <v>11.0</v>
      </c>
      <c r="T38" s="56">
        <v>24.0</v>
      </c>
      <c r="U38" s="54">
        <v>86.36363636</v>
      </c>
      <c r="V38" s="54">
        <f t="shared" si="47"/>
        <v>92.30769231</v>
      </c>
      <c r="W38" s="54">
        <v>10.0</v>
      </c>
      <c r="X38" s="54">
        <v>4.0</v>
      </c>
      <c r="Y38" s="54">
        <f t="shared" si="6"/>
        <v>52</v>
      </c>
      <c r="Z38" s="54">
        <v>8.0</v>
      </c>
      <c r="AA38" s="56">
        <f t="shared" si="27"/>
        <v>32</v>
      </c>
      <c r="AB38" s="54">
        <f t="shared" si="7"/>
        <v>88.13559322</v>
      </c>
      <c r="AC38" s="54">
        <f t="shared" si="48"/>
        <v>94.11764706</v>
      </c>
      <c r="AD38" s="54">
        <v>7.0</v>
      </c>
      <c r="AE38" s="54">
        <v>4.0</v>
      </c>
      <c r="AF38" s="54">
        <f t="shared" si="8"/>
        <v>63</v>
      </c>
      <c r="AG38" s="54">
        <v>10.0</v>
      </c>
      <c r="AH38" s="56">
        <f t="shared" si="29"/>
        <v>42</v>
      </c>
      <c r="AI38" s="57">
        <f t="shared" si="9"/>
        <v>87.5</v>
      </c>
      <c r="AJ38" s="57">
        <f t="shared" si="49"/>
        <v>95.45454545</v>
      </c>
      <c r="AK38" s="59">
        <v>13.0</v>
      </c>
      <c r="AL38" s="59">
        <v>3.0</v>
      </c>
      <c r="AM38" s="59">
        <f t="shared" si="10"/>
        <v>79</v>
      </c>
      <c r="AN38" s="59">
        <v>6.0</v>
      </c>
      <c r="AO38" s="66">
        <f t="shared" si="31"/>
        <v>48</v>
      </c>
      <c r="AP38" s="62">
        <f t="shared" si="11"/>
        <v>86.81318681</v>
      </c>
      <c r="AQ38" s="62">
        <f t="shared" si="50"/>
        <v>84</v>
      </c>
      <c r="AR38" s="59">
        <v>12.0</v>
      </c>
      <c r="AS38" s="59">
        <v>4.0</v>
      </c>
      <c r="AT38" s="59">
        <f t="shared" si="12"/>
        <v>95</v>
      </c>
      <c r="AU38" s="59">
        <v>6.0</v>
      </c>
      <c r="AV38" s="66">
        <f t="shared" si="33"/>
        <v>54</v>
      </c>
      <c r="AW38" s="62">
        <f t="shared" si="13"/>
        <v>87.96296296</v>
      </c>
      <c r="AX38" s="62">
        <f t="shared" si="56"/>
        <v>82.75862069</v>
      </c>
      <c r="AY38" s="59">
        <v>5.0</v>
      </c>
      <c r="AZ38" s="59">
        <v>3.0</v>
      </c>
      <c r="BA38" s="59">
        <f t="shared" si="14"/>
        <v>103</v>
      </c>
      <c r="BB38" s="59">
        <v>2.0</v>
      </c>
      <c r="BC38" s="66">
        <f t="shared" si="35"/>
        <v>56</v>
      </c>
      <c r="BD38" s="62">
        <f t="shared" si="15"/>
        <v>86.55462185</v>
      </c>
      <c r="BE38" s="62">
        <f t="shared" si="51"/>
        <v>87.5</v>
      </c>
      <c r="BF38" s="59">
        <v>10.0</v>
      </c>
      <c r="BG38" s="59">
        <v>6.0</v>
      </c>
      <c r="BH38" s="62">
        <f t="shared" si="16"/>
        <v>119</v>
      </c>
      <c r="BI38" s="59">
        <v>6.0</v>
      </c>
      <c r="BJ38" s="66">
        <f t="shared" si="37"/>
        <v>62</v>
      </c>
      <c r="BK38" s="62">
        <f t="shared" si="17"/>
        <v>88.14814815</v>
      </c>
      <c r="BL38" s="62">
        <f t="shared" si="52"/>
        <v>86.11111111</v>
      </c>
      <c r="BM38" s="59">
        <v>14.0</v>
      </c>
      <c r="BN38" s="59">
        <v>5.0</v>
      </c>
      <c r="BO38" s="62">
        <f t="shared" si="18"/>
        <v>138</v>
      </c>
      <c r="BP38" s="59">
        <v>8.0</v>
      </c>
      <c r="BQ38" s="66">
        <f t="shared" si="39"/>
        <v>70</v>
      </c>
      <c r="BR38" s="62">
        <f t="shared" si="19"/>
        <v>88.46153846</v>
      </c>
      <c r="BS38" s="62">
        <f t="shared" si="53"/>
        <v>87.5</v>
      </c>
      <c r="BT38" s="59">
        <v>12.0</v>
      </c>
      <c r="BU38" s="59">
        <v>7.0</v>
      </c>
      <c r="BV38" s="62">
        <f t="shared" si="20"/>
        <v>157</v>
      </c>
      <c r="BW38" s="59">
        <v>8.0</v>
      </c>
      <c r="BX38" s="66">
        <f t="shared" si="41"/>
        <v>78</v>
      </c>
      <c r="BY38" s="62">
        <f t="shared" si="42"/>
        <v>89.20454545</v>
      </c>
      <c r="BZ38" s="62">
        <f t="shared" si="54"/>
        <v>88.63636364</v>
      </c>
      <c r="CA38" s="59">
        <v>13.0</v>
      </c>
      <c r="CB38" s="59">
        <v>11.0</v>
      </c>
      <c r="CC38" s="62">
        <f t="shared" si="21"/>
        <v>181</v>
      </c>
      <c r="CD38" s="59">
        <v>8.0</v>
      </c>
      <c r="CE38" s="66">
        <f t="shared" si="44"/>
        <v>86</v>
      </c>
      <c r="CF38" s="62">
        <f t="shared" si="22"/>
        <v>90.04975124</v>
      </c>
      <c r="CG38" s="62">
        <f t="shared" si="55"/>
        <v>89.58333333</v>
      </c>
    </row>
    <row r="39" ht="15.75" customHeight="1">
      <c r="A39" s="29">
        <v>34.0</v>
      </c>
      <c r="B39" s="30" t="s">
        <v>44</v>
      </c>
      <c r="C39" s="41">
        <v>5.0</v>
      </c>
      <c r="D39" s="41">
        <v>1.0</v>
      </c>
      <c r="E39" s="41">
        <f t="shared" si="1"/>
        <v>6</v>
      </c>
      <c r="F39" s="41">
        <v>4.0</v>
      </c>
      <c r="G39" s="41">
        <f t="shared" si="2"/>
        <v>60</v>
      </c>
      <c r="H39" s="19">
        <f t="shared" si="23"/>
        <v>66.66666667</v>
      </c>
      <c r="I39" s="19">
        <v>8.0</v>
      </c>
      <c r="J39" s="19">
        <v>3.0</v>
      </c>
      <c r="K39" s="19">
        <f t="shared" si="3"/>
        <v>17</v>
      </c>
      <c r="L39" s="19">
        <v>5.0</v>
      </c>
      <c r="M39" s="41">
        <f t="shared" si="24"/>
        <v>9</v>
      </c>
      <c r="N39" s="19">
        <f t="shared" si="4"/>
        <v>65.38461538</v>
      </c>
      <c r="O39" s="19">
        <f t="shared" si="46"/>
        <v>60</v>
      </c>
      <c r="P39" s="54">
        <v>14.0</v>
      </c>
      <c r="Q39" s="54">
        <v>3.0</v>
      </c>
      <c r="R39" s="54">
        <v>34.0</v>
      </c>
      <c r="S39" s="54">
        <v>11.0</v>
      </c>
      <c r="T39" s="56">
        <v>20.0</v>
      </c>
      <c r="U39" s="54">
        <v>77.27272727</v>
      </c>
      <c r="V39" s="54">
        <f t="shared" si="47"/>
        <v>76.92307692</v>
      </c>
      <c r="W39" s="54">
        <v>11.0</v>
      </c>
      <c r="X39" s="54">
        <v>4.0</v>
      </c>
      <c r="Y39" s="54">
        <f t="shared" si="6"/>
        <v>49</v>
      </c>
      <c r="Z39" s="54">
        <v>8.0</v>
      </c>
      <c r="AA39" s="56">
        <f t="shared" si="27"/>
        <v>28</v>
      </c>
      <c r="AB39" s="54">
        <f t="shared" si="7"/>
        <v>83.05084746</v>
      </c>
      <c r="AC39" s="54">
        <f t="shared" si="48"/>
        <v>82.35294118</v>
      </c>
      <c r="AD39" s="54">
        <v>8.0</v>
      </c>
      <c r="AE39" s="54">
        <v>4.0</v>
      </c>
      <c r="AF39" s="54">
        <f t="shared" si="8"/>
        <v>61</v>
      </c>
      <c r="AG39" s="54">
        <v>10.0</v>
      </c>
      <c r="AH39" s="56">
        <f t="shared" si="29"/>
        <v>38</v>
      </c>
      <c r="AI39" s="57">
        <f t="shared" si="9"/>
        <v>84.72222222</v>
      </c>
      <c r="AJ39" s="57">
        <f t="shared" si="49"/>
        <v>86.36363636</v>
      </c>
      <c r="AK39" s="59">
        <v>14.0</v>
      </c>
      <c r="AL39" s="59">
        <v>3.0</v>
      </c>
      <c r="AM39" s="59">
        <f t="shared" si="10"/>
        <v>78</v>
      </c>
      <c r="AN39" s="59">
        <v>6.0</v>
      </c>
      <c r="AO39" s="66">
        <f t="shared" si="31"/>
        <v>44</v>
      </c>
      <c r="AP39" s="62">
        <f t="shared" si="11"/>
        <v>85.71428571</v>
      </c>
      <c r="AQ39" s="62">
        <f t="shared" si="50"/>
        <v>68</v>
      </c>
      <c r="AR39" s="59">
        <v>12.0</v>
      </c>
      <c r="AS39" s="59">
        <v>4.0</v>
      </c>
      <c r="AT39" s="59">
        <f t="shared" si="12"/>
        <v>94</v>
      </c>
      <c r="AU39" s="59">
        <v>6.0</v>
      </c>
      <c r="AV39" s="66">
        <f t="shared" si="33"/>
        <v>50</v>
      </c>
      <c r="AW39" s="62">
        <f t="shared" si="13"/>
        <v>87.03703704</v>
      </c>
      <c r="AX39" s="62">
        <f t="shared" si="56"/>
        <v>68.96551724</v>
      </c>
      <c r="AY39" s="59">
        <v>7.0</v>
      </c>
      <c r="AZ39" s="59">
        <v>4.0</v>
      </c>
      <c r="BA39" s="59">
        <f t="shared" si="14"/>
        <v>105</v>
      </c>
      <c r="BB39" s="59">
        <v>6.0</v>
      </c>
      <c r="BC39" s="66">
        <f t="shared" si="35"/>
        <v>56</v>
      </c>
      <c r="BD39" s="62">
        <f t="shared" si="15"/>
        <v>88.23529412</v>
      </c>
      <c r="BE39" s="62">
        <f t="shared" si="51"/>
        <v>87.5</v>
      </c>
      <c r="BF39" s="59">
        <v>9.0</v>
      </c>
      <c r="BG39" s="59">
        <v>4.0</v>
      </c>
      <c r="BH39" s="62">
        <f t="shared" si="16"/>
        <v>118</v>
      </c>
      <c r="BI39" s="59">
        <v>8.0</v>
      </c>
      <c r="BJ39" s="66">
        <f t="shared" si="37"/>
        <v>64</v>
      </c>
      <c r="BK39" s="62">
        <f t="shared" si="17"/>
        <v>87.40740741</v>
      </c>
      <c r="BL39" s="62">
        <f t="shared" si="52"/>
        <v>88.88888889</v>
      </c>
      <c r="BM39" s="59">
        <v>15.0</v>
      </c>
      <c r="BN39" s="59">
        <v>5.0</v>
      </c>
      <c r="BO39" s="62">
        <f t="shared" si="18"/>
        <v>138</v>
      </c>
      <c r="BP39" s="59">
        <v>8.0</v>
      </c>
      <c r="BQ39" s="66">
        <f t="shared" si="39"/>
        <v>72</v>
      </c>
      <c r="BR39" s="62">
        <f t="shared" si="19"/>
        <v>88.46153846</v>
      </c>
      <c r="BS39" s="62">
        <f t="shared" si="53"/>
        <v>90</v>
      </c>
      <c r="BT39" s="59">
        <v>13.0</v>
      </c>
      <c r="BU39" s="59">
        <v>7.0</v>
      </c>
      <c r="BV39" s="62">
        <f t="shared" si="20"/>
        <v>158</v>
      </c>
      <c r="BW39" s="59">
        <v>8.0</v>
      </c>
      <c r="BX39" s="66">
        <f t="shared" si="41"/>
        <v>80</v>
      </c>
      <c r="BY39" s="62">
        <f t="shared" si="42"/>
        <v>89.77272727</v>
      </c>
      <c r="BZ39" s="62">
        <f t="shared" si="54"/>
        <v>90.90909091</v>
      </c>
      <c r="CA39" s="59">
        <v>14.0</v>
      </c>
      <c r="CB39" s="59">
        <v>11.0</v>
      </c>
      <c r="CC39" s="62">
        <f t="shared" si="21"/>
        <v>183</v>
      </c>
      <c r="CD39" s="59">
        <v>8.0</v>
      </c>
      <c r="CE39" s="66">
        <f t="shared" si="44"/>
        <v>88</v>
      </c>
      <c r="CF39" s="62">
        <f t="shared" si="22"/>
        <v>91.04477612</v>
      </c>
      <c r="CG39" s="62">
        <f t="shared" si="55"/>
        <v>91.66666667</v>
      </c>
    </row>
    <row r="40" ht="15.75" customHeight="1">
      <c r="A40" s="29">
        <v>35.0</v>
      </c>
      <c r="B40" s="30" t="s">
        <v>45</v>
      </c>
      <c r="C40" s="41">
        <v>5.0</v>
      </c>
      <c r="D40" s="41">
        <v>2.0</v>
      </c>
      <c r="E40" s="41">
        <f t="shared" si="1"/>
        <v>7</v>
      </c>
      <c r="F40" s="41">
        <v>4.0</v>
      </c>
      <c r="G40" s="41">
        <f t="shared" si="2"/>
        <v>70</v>
      </c>
      <c r="H40" s="19">
        <f t="shared" si="23"/>
        <v>66.66666667</v>
      </c>
      <c r="I40" s="19">
        <v>10.0</v>
      </c>
      <c r="J40" s="19">
        <v>4.0</v>
      </c>
      <c r="K40" s="19">
        <f t="shared" si="3"/>
        <v>21</v>
      </c>
      <c r="L40" s="19">
        <v>9.0</v>
      </c>
      <c r="M40" s="41">
        <f t="shared" si="24"/>
        <v>13</v>
      </c>
      <c r="N40" s="19">
        <f t="shared" si="4"/>
        <v>80.76923077</v>
      </c>
      <c r="O40" s="19">
        <f t="shared" si="46"/>
        <v>86.66666667</v>
      </c>
      <c r="P40" s="54">
        <v>14.0</v>
      </c>
      <c r="Q40" s="54">
        <v>3.0</v>
      </c>
      <c r="R40" s="54">
        <v>38.0</v>
      </c>
      <c r="S40" s="54">
        <v>11.0</v>
      </c>
      <c r="T40" s="56">
        <v>24.0</v>
      </c>
      <c r="U40" s="54">
        <v>86.36363636</v>
      </c>
      <c r="V40" s="54">
        <f t="shared" si="47"/>
        <v>92.30769231</v>
      </c>
      <c r="W40" s="54">
        <v>10.0</v>
      </c>
      <c r="X40" s="54">
        <v>3.0</v>
      </c>
      <c r="Y40" s="54">
        <f t="shared" si="6"/>
        <v>51</v>
      </c>
      <c r="Z40" s="54">
        <v>6.0</v>
      </c>
      <c r="AA40" s="56">
        <f t="shared" si="27"/>
        <v>30</v>
      </c>
      <c r="AB40" s="54">
        <f t="shared" si="7"/>
        <v>86.44067797</v>
      </c>
      <c r="AC40" s="54">
        <f t="shared" si="48"/>
        <v>88.23529412</v>
      </c>
      <c r="AD40" s="54">
        <v>8.0</v>
      </c>
      <c r="AE40" s="54">
        <v>4.0</v>
      </c>
      <c r="AF40" s="54">
        <f t="shared" si="8"/>
        <v>63</v>
      </c>
      <c r="AG40" s="54">
        <v>10.0</v>
      </c>
      <c r="AH40" s="56">
        <f t="shared" si="29"/>
        <v>40</v>
      </c>
      <c r="AI40" s="57">
        <f t="shared" si="9"/>
        <v>87.5</v>
      </c>
      <c r="AJ40" s="57">
        <f t="shared" si="49"/>
        <v>90.90909091</v>
      </c>
      <c r="AK40" s="59">
        <v>10.0</v>
      </c>
      <c r="AL40" s="59">
        <v>3.0</v>
      </c>
      <c r="AM40" s="59">
        <f t="shared" si="10"/>
        <v>76</v>
      </c>
      <c r="AN40" s="59">
        <v>6.0</v>
      </c>
      <c r="AO40" s="66">
        <f t="shared" si="31"/>
        <v>46</v>
      </c>
      <c r="AP40" s="62">
        <f t="shared" si="11"/>
        <v>83.51648352</v>
      </c>
      <c r="AQ40" s="62">
        <f t="shared" si="50"/>
        <v>80</v>
      </c>
      <c r="AR40" s="59">
        <v>11.0</v>
      </c>
      <c r="AS40" s="59">
        <v>4.0</v>
      </c>
      <c r="AT40" s="59">
        <f t="shared" si="12"/>
        <v>91</v>
      </c>
      <c r="AU40" s="59">
        <v>6.0</v>
      </c>
      <c r="AV40" s="66">
        <f t="shared" si="33"/>
        <v>52</v>
      </c>
      <c r="AW40" s="62">
        <f t="shared" si="13"/>
        <v>84.25925926</v>
      </c>
      <c r="AX40" s="62">
        <f t="shared" si="56"/>
        <v>82.75862069</v>
      </c>
      <c r="AY40" s="59">
        <v>7.0</v>
      </c>
      <c r="AZ40" s="59">
        <v>3.0</v>
      </c>
      <c r="BA40" s="59">
        <f t="shared" si="14"/>
        <v>101</v>
      </c>
      <c r="BB40" s="59">
        <v>6.0</v>
      </c>
      <c r="BC40" s="66">
        <f t="shared" si="35"/>
        <v>58</v>
      </c>
      <c r="BD40" s="62">
        <f t="shared" si="15"/>
        <v>84.87394958</v>
      </c>
      <c r="BE40" s="62">
        <f t="shared" si="51"/>
        <v>90.625</v>
      </c>
      <c r="BF40" s="59">
        <v>10.0</v>
      </c>
      <c r="BG40" s="59">
        <v>5.0</v>
      </c>
      <c r="BH40" s="62">
        <f t="shared" si="16"/>
        <v>116</v>
      </c>
      <c r="BI40" s="59">
        <v>6.0</v>
      </c>
      <c r="BJ40" s="66">
        <f t="shared" si="37"/>
        <v>64</v>
      </c>
      <c r="BK40" s="62">
        <f t="shared" si="17"/>
        <v>85.92592593</v>
      </c>
      <c r="BL40" s="62">
        <f t="shared" si="52"/>
        <v>88.88888889</v>
      </c>
      <c r="BM40" s="59">
        <v>14.0</v>
      </c>
      <c r="BN40" s="59">
        <v>5.0</v>
      </c>
      <c r="BO40" s="62">
        <f t="shared" si="18"/>
        <v>135</v>
      </c>
      <c r="BP40" s="59">
        <v>8.0</v>
      </c>
      <c r="BQ40" s="66">
        <f t="shared" si="39"/>
        <v>72</v>
      </c>
      <c r="BR40" s="62">
        <f t="shared" si="19"/>
        <v>86.53846154</v>
      </c>
      <c r="BS40" s="62">
        <f t="shared" si="53"/>
        <v>90</v>
      </c>
      <c r="BT40" s="59">
        <v>13.0</v>
      </c>
      <c r="BU40" s="59">
        <v>6.0</v>
      </c>
      <c r="BV40" s="62">
        <f t="shared" si="20"/>
        <v>154</v>
      </c>
      <c r="BW40" s="59">
        <v>8.0</v>
      </c>
      <c r="BX40" s="66">
        <f t="shared" si="41"/>
        <v>80</v>
      </c>
      <c r="BY40" s="62">
        <f t="shared" si="42"/>
        <v>87.5</v>
      </c>
      <c r="BZ40" s="62">
        <f t="shared" si="54"/>
        <v>90.90909091</v>
      </c>
      <c r="CA40" s="59">
        <v>12.0</v>
      </c>
      <c r="CB40" s="59">
        <v>5.0</v>
      </c>
      <c r="CC40" s="62">
        <f t="shared" si="21"/>
        <v>171</v>
      </c>
      <c r="CD40" s="59">
        <v>4.0</v>
      </c>
      <c r="CE40" s="66">
        <f t="shared" si="44"/>
        <v>84</v>
      </c>
      <c r="CF40" s="62">
        <f t="shared" si="22"/>
        <v>85.07462687</v>
      </c>
      <c r="CG40" s="62">
        <f t="shared" si="55"/>
        <v>87.5</v>
      </c>
    </row>
    <row r="41" ht="15.75" customHeight="1">
      <c r="A41" s="29">
        <v>36.0</v>
      </c>
      <c r="B41" s="30" t="s">
        <v>46</v>
      </c>
      <c r="C41" s="41">
        <v>8.0</v>
      </c>
      <c r="D41" s="41">
        <v>2.0</v>
      </c>
      <c r="E41" s="41">
        <f t="shared" si="1"/>
        <v>10</v>
      </c>
      <c r="F41" s="41">
        <v>6.0</v>
      </c>
      <c r="G41" s="41">
        <f t="shared" si="2"/>
        <v>100</v>
      </c>
      <c r="H41" s="19">
        <f t="shared" si="23"/>
        <v>100</v>
      </c>
      <c r="I41" s="19">
        <v>10.0</v>
      </c>
      <c r="J41" s="19">
        <v>4.0</v>
      </c>
      <c r="K41" s="19">
        <f t="shared" si="3"/>
        <v>24</v>
      </c>
      <c r="L41" s="19">
        <v>7.0</v>
      </c>
      <c r="M41" s="41">
        <f t="shared" si="24"/>
        <v>13</v>
      </c>
      <c r="N41" s="19">
        <f t="shared" si="4"/>
        <v>92.30769231</v>
      </c>
      <c r="O41" s="19">
        <f t="shared" si="46"/>
        <v>86.66666667</v>
      </c>
      <c r="P41" s="54">
        <v>13.0</v>
      </c>
      <c r="Q41" s="54">
        <v>3.0</v>
      </c>
      <c r="R41" s="54">
        <v>40.0</v>
      </c>
      <c r="S41" s="54">
        <v>9.0</v>
      </c>
      <c r="T41" s="56">
        <v>22.0</v>
      </c>
      <c r="U41" s="54">
        <v>90.90909091</v>
      </c>
      <c r="V41" s="54">
        <f t="shared" si="47"/>
        <v>84.61538462</v>
      </c>
      <c r="W41" s="54">
        <v>8.0</v>
      </c>
      <c r="X41" s="54">
        <v>4.0</v>
      </c>
      <c r="Y41" s="54">
        <f t="shared" si="6"/>
        <v>52</v>
      </c>
      <c r="Z41" s="54">
        <v>8.0</v>
      </c>
      <c r="AA41" s="56">
        <f t="shared" si="27"/>
        <v>30</v>
      </c>
      <c r="AB41" s="54">
        <f t="shared" si="7"/>
        <v>88.13559322</v>
      </c>
      <c r="AC41" s="54">
        <f t="shared" si="48"/>
        <v>88.23529412</v>
      </c>
      <c r="AD41" s="54">
        <v>9.0</v>
      </c>
      <c r="AE41" s="54">
        <v>3.0</v>
      </c>
      <c r="AF41" s="54">
        <f t="shared" si="8"/>
        <v>64</v>
      </c>
      <c r="AG41" s="54">
        <v>6.0</v>
      </c>
      <c r="AH41" s="56">
        <f t="shared" si="29"/>
        <v>36</v>
      </c>
      <c r="AI41" s="57">
        <f t="shared" si="9"/>
        <v>88.88888889</v>
      </c>
      <c r="AJ41" s="57">
        <f t="shared" si="49"/>
        <v>81.81818182</v>
      </c>
      <c r="AK41" s="59">
        <v>15.0</v>
      </c>
      <c r="AL41" s="59">
        <v>3.0</v>
      </c>
      <c r="AM41" s="59">
        <f t="shared" si="10"/>
        <v>82</v>
      </c>
      <c r="AN41" s="59">
        <v>6.0</v>
      </c>
      <c r="AO41" s="66">
        <f t="shared" si="31"/>
        <v>42</v>
      </c>
      <c r="AP41" s="62">
        <f t="shared" si="11"/>
        <v>90.10989011</v>
      </c>
      <c r="AQ41" s="62">
        <f t="shared" si="50"/>
        <v>100</v>
      </c>
      <c r="AR41" s="59">
        <v>11.0</v>
      </c>
      <c r="AS41" s="59">
        <v>4.0</v>
      </c>
      <c r="AT41" s="59">
        <f t="shared" si="12"/>
        <v>97</v>
      </c>
      <c r="AU41" s="59">
        <v>6.0</v>
      </c>
      <c r="AV41" s="66">
        <f t="shared" si="33"/>
        <v>48</v>
      </c>
      <c r="AW41" s="62">
        <f t="shared" si="13"/>
        <v>89.81481481</v>
      </c>
      <c r="AX41" s="62">
        <f t="shared" si="56"/>
        <v>96.55172414</v>
      </c>
      <c r="AY41" s="59">
        <v>5.0</v>
      </c>
      <c r="AZ41" s="59">
        <v>2.0</v>
      </c>
      <c r="BA41" s="59">
        <f t="shared" si="14"/>
        <v>104</v>
      </c>
      <c r="BB41" s="59">
        <v>6.0</v>
      </c>
      <c r="BC41" s="66">
        <f t="shared" si="35"/>
        <v>54</v>
      </c>
      <c r="BD41" s="62">
        <f t="shared" si="15"/>
        <v>87.39495798</v>
      </c>
      <c r="BE41" s="62">
        <f t="shared" si="51"/>
        <v>84.375</v>
      </c>
      <c r="BF41" s="59">
        <v>10.0</v>
      </c>
      <c r="BG41" s="59">
        <v>5.0</v>
      </c>
      <c r="BH41" s="62">
        <f t="shared" si="16"/>
        <v>119</v>
      </c>
      <c r="BI41" s="59">
        <v>6.0</v>
      </c>
      <c r="BJ41" s="66">
        <f t="shared" si="37"/>
        <v>60</v>
      </c>
      <c r="BK41" s="62">
        <f t="shared" si="17"/>
        <v>88.14814815</v>
      </c>
      <c r="BL41" s="62">
        <f t="shared" si="52"/>
        <v>83.33333333</v>
      </c>
      <c r="BM41" s="59">
        <v>15.0</v>
      </c>
      <c r="BN41" s="59">
        <v>6.0</v>
      </c>
      <c r="BO41" s="62">
        <f t="shared" si="18"/>
        <v>140</v>
      </c>
      <c r="BP41" s="59">
        <v>8.0</v>
      </c>
      <c r="BQ41" s="66">
        <f t="shared" si="39"/>
        <v>68</v>
      </c>
      <c r="BR41" s="62">
        <f t="shared" si="19"/>
        <v>89.74358974</v>
      </c>
      <c r="BS41" s="62">
        <f t="shared" si="53"/>
        <v>85</v>
      </c>
      <c r="BT41" s="59">
        <v>10.0</v>
      </c>
      <c r="BU41" s="59">
        <v>6.0</v>
      </c>
      <c r="BV41" s="62">
        <f t="shared" si="20"/>
        <v>156</v>
      </c>
      <c r="BW41" s="59">
        <v>6.0</v>
      </c>
      <c r="BX41" s="66">
        <f t="shared" si="41"/>
        <v>74</v>
      </c>
      <c r="BY41" s="62">
        <f t="shared" si="42"/>
        <v>88.63636364</v>
      </c>
      <c r="BZ41" s="62">
        <f t="shared" si="54"/>
        <v>84.09090909</v>
      </c>
      <c r="CA41" s="59">
        <v>12.0</v>
      </c>
      <c r="CB41" s="59">
        <v>10.0</v>
      </c>
      <c r="CC41" s="62">
        <f t="shared" si="21"/>
        <v>178</v>
      </c>
      <c r="CD41" s="59">
        <v>8.0</v>
      </c>
      <c r="CE41" s="66">
        <f t="shared" si="44"/>
        <v>82</v>
      </c>
      <c r="CF41" s="62">
        <f t="shared" si="22"/>
        <v>88.55721393</v>
      </c>
      <c r="CG41" s="62">
        <f t="shared" si="55"/>
        <v>85.41666667</v>
      </c>
    </row>
    <row r="42" ht="15.75" customHeight="1">
      <c r="A42" s="29">
        <v>37.0</v>
      </c>
      <c r="B42" s="30" t="s">
        <v>47</v>
      </c>
      <c r="C42" s="41">
        <v>2.0</v>
      </c>
      <c r="D42" s="41">
        <v>0.0</v>
      </c>
      <c r="E42" s="41">
        <f t="shared" si="1"/>
        <v>2</v>
      </c>
      <c r="F42" s="41">
        <v>0.0</v>
      </c>
      <c r="G42" s="41">
        <f t="shared" si="2"/>
        <v>20</v>
      </c>
      <c r="H42" s="19">
        <f t="shared" si="23"/>
        <v>0</v>
      </c>
      <c r="I42" s="19">
        <v>10.0</v>
      </c>
      <c r="J42" s="19">
        <v>4.0</v>
      </c>
      <c r="K42" s="19">
        <f t="shared" si="3"/>
        <v>16</v>
      </c>
      <c r="L42" s="19">
        <v>9.0</v>
      </c>
      <c r="M42" s="41">
        <f t="shared" si="24"/>
        <v>9</v>
      </c>
      <c r="N42" s="19">
        <f t="shared" si="4"/>
        <v>61.53846154</v>
      </c>
      <c r="O42" s="19">
        <f t="shared" si="46"/>
        <v>60</v>
      </c>
      <c r="P42" s="54">
        <v>14.0</v>
      </c>
      <c r="Q42" s="54">
        <v>3.0</v>
      </c>
      <c r="R42" s="54">
        <v>33.0</v>
      </c>
      <c r="S42" s="54">
        <v>11.0</v>
      </c>
      <c r="T42" s="56">
        <v>20.0</v>
      </c>
      <c r="U42" s="54">
        <v>75.0</v>
      </c>
      <c r="V42" s="54">
        <f t="shared" si="47"/>
        <v>76.92307692</v>
      </c>
      <c r="W42" s="54">
        <v>9.0</v>
      </c>
      <c r="X42" s="54">
        <v>3.0</v>
      </c>
      <c r="Y42" s="54">
        <f t="shared" si="6"/>
        <v>45</v>
      </c>
      <c r="Z42" s="54">
        <v>6.0</v>
      </c>
      <c r="AA42" s="56">
        <f t="shared" si="27"/>
        <v>26</v>
      </c>
      <c r="AB42" s="54">
        <f t="shared" si="7"/>
        <v>76.27118644</v>
      </c>
      <c r="AC42" s="54">
        <f t="shared" si="48"/>
        <v>76.47058824</v>
      </c>
      <c r="AD42" s="54">
        <v>9.0</v>
      </c>
      <c r="AE42" s="54">
        <v>3.0</v>
      </c>
      <c r="AF42" s="54">
        <f t="shared" si="8"/>
        <v>57</v>
      </c>
      <c r="AG42" s="54">
        <v>7.0</v>
      </c>
      <c r="AH42" s="56">
        <f t="shared" si="29"/>
        <v>33</v>
      </c>
      <c r="AI42" s="57">
        <f t="shared" si="9"/>
        <v>79.16666667</v>
      </c>
      <c r="AJ42" s="57">
        <f t="shared" si="49"/>
        <v>75</v>
      </c>
      <c r="AK42" s="59">
        <v>15.0</v>
      </c>
      <c r="AL42" s="59">
        <v>3.0</v>
      </c>
      <c r="AM42" s="59">
        <f t="shared" si="10"/>
        <v>75</v>
      </c>
      <c r="AN42" s="59">
        <v>6.0</v>
      </c>
      <c r="AO42" s="66">
        <f t="shared" si="31"/>
        <v>39</v>
      </c>
      <c r="AP42" s="62">
        <f t="shared" si="11"/>
        <v>82.41758242</v>
      </c>
      <c r="AQ42" s="62">
        <f t="shared" si="50"/>
        <v>100</v>
      </c>
      <c r="AR42" s="59">
        <v>12.0</v>
      </c>
      <c r="AS42" s="59">
        <v>5.0</v>
      </c>
      <c r="AT42" s="59">
        <f t="shared" si="12"/>
        <v>92</v>
      </c>
      <c r="AU42" s="59">
        <v>8.0</v>
      </c>
      <c r="AV42" s="66">
        <f t="shared" si="33"/>
        <v>47</v>
      </c>
      <c r="AW42" s="62">
        <f t="shared" si="13"/>
        <v>85.18518519</v>
      </c>
      <c r="AX42" s="62">
        <f t="shared" si="56"/>
        <v>100</v>
      </c>
      <c r="AY42" s="59">
        <v>7.0</v>
      </c>
      <c r="AZ42" s="59">
        <v>4.0</v>
      </c>
      <c r="BA42" s="59">
        <f t="shared" si="14"/>
        <v>103</v>
      </c>
      <c r="BB42" s="59">
        <v>6.0</v>
      </c>
      <c r="BC42" s="66">
        <f t="shared" si="35"/>
        <v>53</v>
      </c>
      <c r="BD42" s="62">
        <f t="shared" si="15"/>
        <v>86.55462185</v>
      </c>
      <c r="BE42" s="62">
        <f t="shared" si="51"/>
        <v>82.8125</v>
      </c>
      <c r="BF42" s="59">
        <v>10.0</v>
      </c>
      <c r="BG42" s="59">
        <v>5.0</v>
      </c>
      <c r="BH42" s="62">
        <f t="shared" si="16"/>
        <v>118</v>
      </c>
      <c r="BI42" s="59">
        <v>8.0</v>
      </c>
      <c r="BJ42" s="66">
        <f t="shared" si="37"/>
        <v>61</v>
      </c>
      <c r="BK42" s="62">
        <f t="shared" si="17"/>
        <v>87.40740741</v>
      </c>
      <c r="BL42" s="62">
        <f t="shared" si="52"/>
        <v>84.72222222</v>
      </c>
      <c r="BM42" s="59">
        <v>14.0</v>
      </c>
      <c r="BN42" s="59">
        <v>4.0</v>
      </c>
      <c r="BO42" s="62">
        <f t="shared" si="18"/>
        <v>136</v>
      </c>
      <c r="BP42" s="59">
        <v>8.0</v>
      </c>
      <c r="BQ42" s="66">
        <f t="shared" si="39"/>
        <v>69</v>
      </c>
      <c r="BR42" s="62">
        <f t="shared" si="19"/>
        <v>87.17948718</v>
      </c>
      <c r="BS42" s="62">
        <f t="shared" si="53"/>
        <v>86.25</v>
      </c>
      <c r="BT42" s="59">
        <v>13.0</v>
      </c>
      <c r="BU42" s="59">
        <v>7.0</v>
      </c>
      <c r="BV42" s="62">
        <f t="shared" si="20"/>
        <v>156</v>
      </c>
      <c r="BW42" s="59">
        <v>8.0</v>
      </c>
      <c r="BX42" s="66">
        <f t="shared" si="41"/>
        <v>77</v>
      </c>
      <c r="BY42" s="62">
        <f t="shared" si="42"/>
        <v>88.63636364</v>
      </c>
      <c r="BZ42" s="62">
        <f t="shared" si="54"/>
        <v>87.5</v>
      </c>
      <c r="CA42" s="59">
        <v>14.0</v>
      </c>
      <c r="CB42" s="59">
        <v>11.0</v>
      </c>
      <c r="CC42" s="62">
        <f t="shared" si="21"/>
        <v>181</v>
      </c>
      <c r="CD42" s="59">
        <v>8.0</v>
      </c>
      <c r="CE42" s="66">
        <f t="shared" si="44"/>
        <v>85</v>
      </c>
      <c r="CF42" s="62">
        <f t="shared" si="22"/>
        <v>90.04975124</v>
      </c>
      <c r="CG42" s="62">
        <f t="shared" si="55"/>
        <v>88.54166667</v>
      </c>
    </row>
    <row r="43" ht="15.75" customHeight="1">
      <c r="A43" s="29">
        <v>38.0</v>
      </c>
      <c r="B43" s="30" t="s">
        <v>48</v>
      </c>
      <c r="C43" s="41">
        <v>8.0</v>
      </c>
      <c r="D43" s="41">
        <v>2.0</v>
      </c>
      <c r="E43" s="41">
        <f t="shared" si="1"/>
        <v>10</v>
      </c>
      <c r="F43" s="41">
        <v>6.0</v>
      </c>
      <c r="G43" s="41">
        <f t="shared" si="2"/>
        <v>100</v>
      </c>
      <c r="H43" s="19">
        <f t="shared" si="23"/>
        <v>100</v>
      </c>
      <c r="I43" s="19">
        <v>10.0</v>
      </c>
      <c r="J43" s="19">
        <v>3.0</v>
      </c>
      <c r="K43" s="19">
        <f t="shared" si="3"/>
        <v>23</v>
      </c>
      <c r="L43" s="19">
        <v>7.0</v>
      </c>
      <c r="M43" s="41">
        <f t="shared" si="24"/>
        <v>13</v>
      </c>
      <c r="N43" s="19">
        <f t="shared" si="4"/>
        <v>88.46153846</v>
      </c>
      <c r="O43" s="19">
        <f t="shared" si="46"/>
        <v>86.66666667</v>
      </c>
      <c r="P43" s="54">
        <v>14.0</v>
      </c>
      <c r="Q43" s="54">
        <v>3.0</v>
      </c>
      <c r="R43" s="54">
        <v>40.0</v>
      </c>
      <c r="S43" s="54">
        <v>11.0</v>
      </c>
      <c r="T43" s="56">
        <v>24.0</v>
      </c>
      <c r="U43" s="54">
        <v>90.90909091</v>
      </c>
      <c r="V43" s="54">
        <f t="shared" si="47"/>
        <v>92.30769231</v>
      </c>
      <c r="W43" s="54">
        <v>10.0</v>
      </c>
      <c r="X43" s="54">
        <v>3.0</v>
      </c>
      <c r="Y43" s="54">
        <f t="shared" si="6"/>
        <v>53</v>
      </c>
      <c r="Z43" s="54">
        <v>6.0</v>
      </c>
      <c r="AA43" s="56">
        <f t="shared" si="27"/>
        <v>30</v>
      </c>
      <c r="AB43" s="54">
        <f t="shared" si="7"/>
        <v>89.83050847</v>
      </c>
      <c r="AC43" s="54">
        <f t="shared" si="48"/>
        <v>88.23529412</v>
      </c>
      <c r="AD43" s="54">
        <v>9.0</v>
      </c>
      <c r="AE43" s="54">
        <v>4.0</v>
      </c>
      <c r="AF43" s="54">
        <f t="shared" si="8"/>
        <v>66</v>
      </c>
      <c r="AG43" s="54">
        <v>10.0</v>
      </c>
      <c r="AH43" s="56">
        <f t="shared" si="29"/>
        <v>40</v>
      </c>
      <c r="AI43" s="57">
        <f t="shared" si="9"/>
        <v>91.66666667</v>
      </c>
      <c r="AJ43" s="57">
        <f t="shared" si="49"/>
        <v>90.90909091</v>
      </c>
      <c r="AK43" s="59">
        <v>12.0</v>
      </c>
      <c r="AL43" s="59">
        <v>3.0</v>
      </c>
      <c r="AM43" s="59">
        <f t="shared" si="10"/>
        <v>81</v>
      </c>
      <c r="AN43" s="59">
        <v>6.0</v>
      </c>
      <c r="AO43" s="66">
        <f t="shared" si="31"/>
        <v>46</v>
      </c>
      <c r="AP43" s="62">
        <f t="shared" si="11"/>
        <v>89.01098901</v>
      </c>
      <c r="AQ43" s="62">
        <f t="shared" si="50"/>
        <v>96</v>
      </c>
      <c r="AR43" s="59">
        <v>11.0</v>
      </c>
      <c r="AS43" s="59">
        <v>5.0</v>
      </c>
      <c r="AT43" s="59">
        <f t="shared" si="12"/>
        <v>97</v>
      </c>
      <c r="AU43" s="59">
        <v>8.0</v>
      </c>
      <c r="AV43" s="66">
        <f t="shared" si="33"/>
        <v>54</v>
      </c>
      <c r="AW43" s="62">
        <f t="shared" si="13"/>
        <v>89.81481481</v>
      </c>
      <c r="AX43" s="62">
        <f t="shared" si="56"/>
        <v>93.10344828</v>
      </c>
      <c r="AY43" s="59">
        <v>7.0</v>
      </c>
      <c r="AZ43" s="59">
        <v>4.0</v>
      </c>
      <c r="BA43" s="59">
        <f t="shared" si="14"/>
        <v>108</v>
      </c>
      <c r="BB43" s="59">
        <v>6.0</v>
      </c>
      <c r="BC43" s="66">
        <f t="shared" si="35"/>
        <v>60</v>
      </c>
      <c r="BD43" s="62">
        <f t="shared" si="15"/>
        <v>90.75630252</v>
      </c>
      <c r="BE43" s="62">
        <f t="shared" si="51"/>
        <v>93.75</v>
      </c>
      <c r="BF43" s="59">
        <v>9.0</v>
      </c>
      <c r="BG43" s="59">
        <v>5.0</v>
      </c>
      <c r="BH43" s="62">
        <f t="shared" si="16"/>
        <v>122</v>
      </c>
      <c r="BI43" s="59">
        <v>6.0</v>
      </c>
      <c r="BJ43" s="66">
        <f t="shared" si="37"/>
        <v>66</v>
      </c>
      <c r="BK43" s="62">
        <f t="shared" si="17"/>
        <v>90.37037037</v>
      </c>
      <c r="BL43" s="62">
        <f t="shared" si="52"/>
        <v>91.66666667</v>
      </c>
      <c r="BM43" s="59">
        <v>11.0</v>
      </c>
      <c r="BN43" s="59">
        <v>5.0</v>
      </c>
      <c r="BO43" s="62">
        <f t="shared" si="18"/>
        <v>138</v>
      </c>
      <c r="BP43" s="59">
        <v>2.0</v>
      </c>
      <c r="BQ43" s="66">
        <f t="shared" si="39"/>
        <v>68</v>
      </c>
      <c r="BR43" s="62">
        <f t="shared" si="19"/>
        <v>88.46153846</v>
      </c>
      <c r="BS43" s="62">
        <f t="shared" si="53"/>
        <v>85</v>
      </c>
      <c r="BT43" s="59">
        <v>13.0</v>
      </c>
      <c r="BU43" s="59">
        <v>6.0</v>
      </c>
      <c r="BV43" s="62">
        <f t="shared" si="20"/>
        <v>157</v>
      </c>
      <c r="BW43" s="59">
        <v>8.0</v>
      </c>
      <c r="BX43" s="66">
        <f t="shared" si="41"/>
        <v>76</v>
      </c>
      <c r="BY43" s="62">
        <f t="shared" si="42"/>
        <v>89.20454545</v>
      </c>
      <c r="BZ43" s="62">
        <f t="shared" si="54"/>
        <v>86.36363636</v>
      </c>
      <c r="CA43" s="59">
        <v>13.0</v>
      </c>
      <c r="CB43" s="59">
        <v>11.0</v>
      </c>
      <c r="CC43" s="62">
        <f t="shared" si="21"/>
        <v>181</v>
      </c>
      <c r="CD43" s="59">
        <v>8.0</v>
      </c>
      <c r="CE43" s="66">
        <f t="shared" si="44"/>
        <v>84</v>
      </c>
      <c r="CF43" s="62">
        <f t="shared" si="22"/>
        <v>90.04975124</v>
      </c>
      <c r="CG43" s="62">
        <f t="shared" si="55"/>
        <v>87.5</v>
      </c>
    </row>
    <row r="44" ht="15.75" customHeight="1">
      <c r="A44" s="29">
        <v>39.0</v>
      </c>
      <c r="B44" s="30" t="s">
        <v>49</v>
      </c>
      <c r="C44" s="41">
        <v>7.0</v>
      </c>
      <c r="D44" s="41">
        <v>2.0</v>
      </c>
      <c r="E44" s="41">
        <f t="shared" si="1"/>
        <v>9</v>
      </c>
      <c r="F44" s="41">
        <v>6.0</v>
      </c>
      <c r="G44" s="41">
        <f t="shared" si="2"/>
        <v>90</v>
      </c>
      <c r="H44" s="19">
        <f t="shared" si="23"/>
        <v>100</v>
      </c>
      <c r="I44" s="19">
        <v>9.0</v>
      </c>
      <c r="J44" s="19">
        <v>3.0</v>
      </c>
      <c r="K44" s="19">
        <f t="shared" si="3"/>
        <v>21</v>
      </c>
      <c r="L44" s="19">
        <v>7.0</v>
      </c>
      <c r="M44" s="41">
        <f t="shared" si="24"/>
        <v>13</v>
      </c>
      <c r="N44" s="19">
        <f t="shared" si="4"/>
        <v>80.76923077</v>
      </c>
      <c r="O44" s="19">
        <f t="shared" si="46"/>
        <v>86.66666667</v>
      </c>
      <c r="P44" s="54">
        <v>11.0</v>
      </c>
      <c r="Q44" s="54">
        <v>3.0</v>
      </c>
      <c r="R44" s="54">
        <v>35.0</v>
      </c>
      <c r="S44" s="54">
        <v>10.0</v>
      </c>
      <c r="T44" s="56">
        <v>23.0</v>
      </c>
      <c r="U44" s="54">
        <v>79.54545455</v>
      </c>
      <c r="V44" s="54">
        <f t="shared" si="47"/>
        <v>88.46153846</v>
      </c>
      <c r="W44" s="54">
        <v>10.0</v>
      </c>
      <c r="X44" s="54">
        <v>4.0</v>
      </c>
      <c r="Y44" s="54">
        <f t="shared" si="6"/>
        <v>49</v>
      </c>
      <c r="Z44" s="54">
        <v>8.0</v>
      </c>
      <c r="AA44" s="56">
        <f t="shared" si="27"/>
        <v>31</v>
      </c>
      <c r="AB44" s="54">
        <f t="shared" si="7"/>
        <v>83.05084746</v>
      </c>
      <c r="AC44" s="54">
        <f t="shared" si="48"/>
        <v>91.17647059</v>
      </c>
      <c r="AD44" s="54">
        <v>8.0</v>
      </c>
      <c r="AE44" s="54">
        <v>4.0</v>
      </c>
      <c r="AF44" s="54">
        <f t="shared" si="8"/>
        <v>61</v>
      </c>
      <c r="AG44" s="54">
        <v>10.0</v>
      </c>
      <c r="AH44" s="56">
        <f t="shared" si="29"/>
        <v>41</v>
      </c>
      <c r="AI44" s="57">
        <f t="shared" si="9"/>
        <v>84.72222222</v>
      </c>
      <c r="AJ44" s="57">
        <f t="shared" si="49"/>
        <v>93.18181818</v>
      </c>
      <c r="AK44" s="59">
        <v>15.0</v>
      </c>
      <c r="AL44" s="59">
        <v>3.0</v>
      </c>
      <c r="AM44" s="59">
        <f t="shared" si="10"/>
        <v>79</v>
      </c>
      <c r="AN44" s="59">
        <v>6.0</v>
      </c>
      <c r="AO44" s="66">
        <f t="shared" si="31"/>
        <v>47</v>
      </c>
      <c r="AP44" s="62">
        <f t="shared" si="11"/>
        <v>86.81318681</v>
      </c>
      <c r="AQ44" s="62">
        <f t="shared" si="50"/>
        <v>88</v>
      </c>
      <c r="AR44" s="59">
        <v>11.0</v>
      </c>
      <c r="AS44" s="59">
        <v>4.0</v>
      </c>
      <c r="AT44" s="59">
        <f t="shared" si="12"/>
        <v>94</v>
      </c>
      <c r="AU44" s="59">
        <v>6.0</v>
      </c>
      <c r="AV44" s="66">
        <f t="shared" si="33"/>
        <v>53</v>
      </c>
      <c r="AW44" s="62">
        <f t="shared" si="13"/>
        <v>87.03703704</v>
      </c>
      <c r="AX44" s="62">
        <f t="shared" si="56"/>
        <v>86.20689655</v>
      </c>
      <c r="AY44" s="59">
        <v>6.0</v>
      </c>
      <c r="AZ44" s="59">
        <v>4.0</v>
      </c>
      <c r="BA44" s="59">
        <f t="shared" si="14"/>
        <v>104</v>
      </c>
      <c r="BB44" s="59">
        <v>6.0</v>
      </c>
      <c r="BC44" s="66">
        <f t="shared" si="35"/>
        <v>59</v>
      </c>
      <c r="BD44" s="62">
        <f t="shared" si="15"/>
        <v>87.39495798</v>
      </c>
      <c r="BE44" s="62">
        <f t="shared" si="51"/>
        <v>92.1875</v>
      </c>
      <c r="BF44" s="59">
        <v>9.0</v>
      </c>
      <c r="BG44" s="59">
        <v>5.0</v>
      </c>
      <c r="BH44" s="62">
        <f t="shared" si="16"/>
        <v>118</v>
      </c>
      <c r="BI44" s="59">
        <v>8.0</v>
      </c>
      <c r="BJ44" s="66">
        <f t="shared" si="37"/>
        <v>67</v>
      </c>
      <c r="BK44" s="62">
        <f t="shared" si="17"/>
        <v>87.40740741</v>
      </c>
      <c r="BL44" s="62">
        <f t="shared" si="52"/>
        <v>93.05555556</v>
      </c>
      <c r="BM44" s="59">
        <v>7.0</v>
      </c>
      <c r="BN44" s="59">
        <v>4.0</v>
      </c>
      <c r="BO44" s="62">
        <f t="shared" si="18"/>
        <v>129</v>
      </c>
      <c r="BP44" s="59">
        <v>7.0</v>
      </c>
      <c r="BQ44" s="66">
        <f t="shared" si="39"/>
        <v>74</v>
      </c>
      <c r="BR44" s="62">
        <f t="shared" si="19"/>
        <v>82.69230769</v>
      </c>
      <c r="BS44" s="62">
        <f t="shared" si="53"/>
        <v>92.5</v>
      </c>
      <c r="BT44" s="59">
        <v>13.0</v>
      </c>
      <c r="BU44" s="59">
        <v>7.0</v>
      </c>
      <c r="BV44" s="62">
        <f t="shared" si="20"/>
        <v>149</v>
      </c>
      <c r="BW44" s="59">
        <v>8.0</v>
      </c>
      <c r="BX44" s="66">
        <f t="shared" si="41"/>
        <v>82</v>
      </c>
      <c r="BY44" s="62">
        <f t="shared" si="42"/>
        <v>84.65909091</v>
      </c>
      <c r="BZ44" s="62">
        <f t="shared" si="54"/>
        <v>93.18181818</v>
      </c>
      <c r="CA44" s="59">
        <v>13.0</v>
      </c>
      <c r="CB44" s="59">
        <v>10.0</v>
      </c>
      <c r="CC44" s="62">
        <f t="shared" si="21"/>
        <v>172</v>
      </c>
      <c r="CD44" s="59">
        <v>8.0</v>
      </c>
      <c r="CE44" s="66">
        <f t="shared" si="44"/>
        <v>90</v>
      </c>
      <c r="CF44" s="62">
        <f t="shared" si="22"/>
        <v>85.5721393</v>
      </c>
      <c r="CG44" s="62">
        <f t="shared" si="55"/>
        <v>93.75</v>
      </c>
    </row>
    <row r="45" ht="15.75" customHeight="1">
      <c r="D45" s="67"/>
      <c r="E45" s="67"/>
      <c r="F45" s="67"/>
      <c r="G45" s="67"/>
      <c r="M45" s="67"/>
      <c r="AO45" s="66">
        <f t="shared" si="31"/>
        <v>0</v>
      </c>
      <c r="AR45" s="42"/>
      <c r="AS45" s="42"/>
      <c r="AT45" s="42"/>
      <c r="AU45" s="42"/>
      <c r="AV45" s="42"/>
      <c r="AW45" s="42"/>
      <c r="AX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</row>
    <row r="46" ht="15.75" customHeight="1">
      <c r="D46" s="67"/>
      <c r="E46" s="67"/>
      <c r="F46" s="67"/>
      <c r="G46" s="67"/>
      <c r="M46" s="67"/>
      <c r="AR46" s="42"/>
      <c r="AS46" s="42"/>
      <c r="AT46" s="42"/>
      <c r="AU46" s="42"/>
      <c r="AV46" s="42"/>
      <c r="AW46" s="42"/>
      <c r="AX46" s="42"/>
    </row>
    <row r="47" ht="15.75" customHeight="1">
      <c r="D47" s="67"/>
      <c r="E47" s="67"/>
      <c r="F47" s="67"/>
      <c r="G47" s="67"/>
      <c r="M47" s="67"/>
      <c r="AR47" s="42"/>
      <c r="AS47" s="42"/>
      <c r="AT47" s="42"/>
      <c r="AU47" s="42"/>
      <c r="AV47" s="42"/>
      <c r="AW47" s="42"/>
      <c r="AX47" s="42"/>
    </row>
    <row r="48" ht="15.75" customHeight="1">
      <c r="D48" s="67"/>
      <c r="E48" s="67"/>
      <c r="F48" s="67"/>
      <c r="G48" s="67"/>
      <c r="M48" s="67"/>
      <c r="AR48" s="42"/>
      <c r="AS48" s="42"/>
      <c r="AT48" s="42"/>
      <c r="AU48" s="42"/>
      <c r="AV48" s="42"/>
      <c r="AW48" s="42"/>
      <c r="AX48" s="42"/>
    </row>
    <row r="49" ht="15.75" customHeight="1">
      <c r="D49" s="67"/>
      <c r="E49" s="67"/>
      <c r="F49" s="67"/>
      <c r="G49" s="67"/>
      <c r="M49" s="67"/>
      <c r="AR49" s="42"/>
      <c r="AS49" s="42"/>
      <c r="AT49" s="42"/>
      <c r="AU49" s="42"/>
      <c r="AV49" s="42"/>
      <c r="AW49" s="42"/>
      <c r="AX49" s="42"/>
    </row>
    <row r="50" ht="15.75" customHeight="1">
      <c r="D50" s="67"/>
      <c r="E50" s="67"/>
      <c r="F50" s="67"/>
      <c r="G50" s="67"/>
      <c r="M50" s="67"/>
      <c r="AR50" s="42"/>
      <c r="AS50" s="42"/>
      <c r="AT50" s="42"/>
      <c r="AU50" s="42"/>
      <c r="AV50" s="42"/>
      <c r="AW50" s="42"/>
      <c r="AX50" s="42"/>
    </row>
    <row r="51" ht="15.75" customHeight="1">
      <c r="D51" s="67"/>
      <c r="E51" s="67"/>
      <c r="F51" s="67"/>
      <c r="G51" s="67"/>
      <c r="M51" s="67"/>
      <c r="AR51" s="42"/>
      <c r="AS51" s="42"/>
      <c r="AT51" s="42"/>
      <c r="AU51" s="42"/>
      <c r="AV51" s="42"/>
      <c r="AW51" s="42"/>
      <c r="AX51" s="42"/>
    </row>
    <row r="52" ht="15.75" customHeight="1">
      <c r="D52" s="67"/>
      <c r="E52" s="67"/>
      <c r="F52" s="67"/>
      <c r="G52" s="67"/>
      <c r="M52" s="67"/>
      <c r="AR52" s="42"/>
      <c r="AS52" s="42"/>
      <c r="AT52" s="42"/>
      <c r="AU52" s="42"/>
      <c r="AV52" s="42"/>
      <c r="AW52" s="42"/>
      <c r="AX52" s="42"/>
    </row>
    <row r="53" ht="15.75" customHeight="1">
      <c r="D53" s="67"/>
      <c r="E53" s="67"/>
      <c r="F53" s="67"/>
      <c r="G53" s="67"/>
      <c r="M53" s="67"/>
      <c r="AR53" s="42"/>
      <c r="AS53" s="42"/>
      <c r="AT53" s="42"/>
      <c r="AU53" s="42"/>
      <c r="AV53" s="42"/>
      <c r="AW53" s="42"/>
      <c r="AX53" s="42"/>
    </row>
    <row r="54" ht="15.75" customHeight="1">
      <c r="D54" s="67"/>
      <c r="E54" s="67"/>
      <c r="F54" s="67"/>
      <c r="G54" s="67"/>
      <c r="M54" s="67"/>
      <c r="AR54" s="42"/>
      <c r="AS54" s="42"/>
      <c r="AT54" s="42"/>
      <c r="AU54" s="42"/>
      <c r="AV54" s="42"/>
      <c r="AW54" s="42"/>
      <c r="AX54" s="42"/>
    </row>
    <row r="55" ht="15.75" customHeight="1">
      <c r="D55" s="67"/>
      <c r="E55" s="67"/>
      <c r="F55" s="67"/>
      <c r="G55" s="67"/>
      <c r="M55" s="67"/>
      <c r="AR55" s="42"/>
      <c r="AS55" s="42"/>
      <c r="AT55" s="42"/>
      <c r="AU55" s="42"/>
      <c r="AV55" s="42"/>
      <c r="AW55" s="42"/>
      <c r="AX55" s="42"/>
    </row>
    <row r="56" ht="15.75" customHeight="1">
      <c r="D56" s="67"/>
      <c r="E56" s="67"/>
      <c r="F56" s="67"/>
      <c r="G56" s="67"/>
      <c r="M56" s="67"/>
      <c r="AR56" s="42"/>
      <c r="AS56" s="42"/>
      <c r="AT56" s="42"/>
      <c r="AU56" s="42"/>
      <c r="AV56" s="42"/>
      <c r="AW56" s="42"/>
      <c r="AX56" s="42"/>
    </row>
    <row r="57" ht="15.75" customHeight="1">
      <c r="D57" s="67"/>
      <c r="E57" s="67"/>
      <c r="F57" s="67"/>
      <c r="G57" s="67"/>
      <c r="M57" s="67"/>
      <c r="AR57" s="42"/>
      <c r="AS57" s="42"/>
      <c r="AT57" s="42"/>
      <c r="AU57" s="42"/>
      <c r="AV57" s="42"/>
      <c r="AW57" s="42"/>
      <c r="AX57" s="42"/>
    </row>
    <row r="58" ht="15.75" customHeight="1">
      <c r="D58" s="67"/>
      <c r="E58" s="67"/>
      <c r="F58" s="67"/>
      <c r="G58" s="67"/>
      <c r="M58" s="67"/>
      <c r="AR58" s="42"/>
      <c r="AS58" s="42"/>
      <c r="AT58" s="42"/>
      <c r="AU58" s="42"/>
      <c r="AV58" s="42"/>
      <c r="AW58" s="42"/>
      <c r="AX58" s="42"/>
    </row>
    <row r="59" ht="15.75" customHeight="1">
      <c r="D59" s="67"/>
      <c r="E59" s="67"/>
      <c r="F59" s="67"/>
      <c r="G59" s="67"/>
      <c r="M59" s="67"/>
      <c r="AR59" s="42"/>
      <c r="AS59" s="42"/>
      <c r="AT59" s="42"/>
      <c r="AU59" s="42"/>
      <c r="AV59" s="42"/>
      <c r="AW59" s="42"/>
      <c r="AX59" s="42"/>
    </row>
    <row r="60" ht="15.75" customHeight="1">
      <c r="D60" s="67"/>
      <c r="E60" s="67"/>
      <c r="F60" s="67"/>
      <c r="G60" s="67"/>
      <c r="M60" s="67"/>
      <c r="AR60" s="42"/>
      <c r="AS60" s="42"/>
      <c r="AT60" s="42"/>
      <c r="AU60" s="42"/>
      <c r="AV60" s="42"/>
      <c r="AW60" s="42"/>
      <c r="AX60" s="42"/>
    </row>
    <row r="61" ht="15.75" customHeight="1">
      <c r="D61" s="67"/>
      <c r="E61" s="67"/>
      <c r="F61" s="67"/>
      <c r="G61" s="67"/>
      <c r="M61" s="67"/>
      <c r="AR61" s="42"/>
      <c r="AS61" s="42"/>
      <c r="AT61" s="42"/>
      <c r="AU61" s="42"/>
      <c r="AV61" s="42"/>
      <c r="AW61" s="42"/>
      <c r="AX61" s="42"/>
    </row>
    <row r="62" ht="15.75" customHeight="1">
      <c r="D62" s="67"/>
      <c r="E62" s="67"/>
      <c r="F62" s="67"/>
      <c r="G62" s="67"/>
      <c r="M62" s="67"/>
      <c r="AR62" s="42"/>
      <c r="AS62" s="42"/>
      <c r="AT62" s="42"/>
      <c r="AU62" s="42"/>
      <c r="AV62" s="42"/>
      <c r="AW62" s="42"/>
      <c r="AX62" s="42"/>
    </row>
    <row r="63" ht="15.75" customHeight="1">
      <c r="D63" s="67"/>
      <c r="E63" s="67"/>
      <c r="F63" s="67"/>
      <c r="G63" s="67"/>
      <c r="M63" s="67"/>
      <c r="AR63" s="42"/>
      <c r="AS63" s="42"/>
      <c r="AT63" s="42"/>
      <c r="AU63" s="42"/>
      <c r="AV63" s="42"/>
      <c r="AW63" s="42"/>
      <c r="AX63" s="42"/>
    </row>
    <row r="64" ht="15.75" customHeight="1">
      <c r="D64" s="67"/>
      <c r="E64" s="67"/>
      <c r="F64" s="67"/>
      <c r="G64" s="67"/>
      <c r="M64" s="67"/>
      <c r="AR64" s="42"/>
      <c r="AS64" s="42"/>
      <c r="AT64" s="42"/>
      <c r="AU64" s="42"/>
      <c r="AV64" s="42"/>
      <c r="AW64" s="42"/>
      <c r="AX64" s="42"/>
    </row>
    <row r="65" ht="15.75" customHeight="1">
      <c r="D65" s="67"/>
      <c r="E65" s="67"/>
      <c r="F65" s="67"/>
      <c r="G65" s="67"/>
      <c r="M65" s="67"/>
      <c r="AR65" s="42"/>
      <c r="AS65" s="42"/>
      <c r="AT65" s="42"/>
      <c r="AU65" s="42"/>
      <c r="AV65" s="42"/>
      <c r="AW65" s="42"/>
      <c r="AX65" s="42"/>
    </row>
    <row r="66" ht="15.75" customHeight="1">
      <c r="D66" s="67"/>
      <c r="E66" s="67"/>
      <c r="F66" s="67"/>
      <c r="G66" s="67"/>
      <c r="M66" s="67"/>
      <c r="AR66" s="42"/>
      <c r="AS66" s="42"/>
      <c r="AT66" s="42"/>
      <c r="AU66" s="42"/>
      <c r="AV66" s="42"/>
      <c r="AW66" s="42"/>
      <c r="AX66" s="42"/>
    </row>
    <row r="67" ht="15.75" customHeight="1">
      <c r="D67" s="67"/>
      <c r="E67" s="67"/>
      <c r="F67" s="67"/>
      <c r="G67" s="67"/>
      <c r="M67" s="67"/>
      <c r="AR67" s="42"/>
      <c r="AS67" s="42"/>
      <c r="AT67" s="42"/>
      <c r="AU67" s="42"/>
      <c r="AV67" s="42"/>
      <c r="AW67" s="42"/>
      <c r="AX67" s="42"/>
    </row>
    <row r="68" ht="15.75" customHeight="1">
      <c r="D68" s="67"/>
      <c r="E68" s="67"/>
      <c r="F68" s="67"/>
      <c r="G68" s="67"/>
      <c r="M68" s="67"/>
      <c r="AR68" s="42"/>
      <c r="AS68" s="42"/>
      <c r="AT68" s="42"/>
      <c r="AU68" s="42"/>
      <c r="AV68" s="42"/>
      <c r="AW68" s="42"/>
      <c r="AX68" s="42"/>
    </row>
    <row r="69" ht="15.75" customHeight="1">
      <c r="D69" s="67"/>
      <c r="E69" s="67"/>
      <c r="F69" s="67"/>
      <c r="G69" s="67"/>
      <c r="M69" s="67"/>
      <c r="AR69" s="42"/>
      <c r="AS69" s="42"/>
      <c r="AT69" s="42"/>
      <c r="AU69" s="42"/>
      <c r="AV69" s="42"/>
      <c r="AW69" s="42"/>
      <c r="AX69" s="42"/>
    </row>
    <row r="70" ht="15.75" customHeight="1">
      <c r="D70" s="67"/>
      <c r="E70" s="67"/>
      <c r="F70" s="67"/>
      <c r="G70" s="67"/>
      <c r="M70" s="67"/>
      <c r="AR70" s="42"/>
      <c r="AS70" s="42"/>
      <c r="AT70" s="42"/>
      <c r="AU70" s="42"/>
      <c r="AV70" s="42"/>
      <c r="AW70" s="42"/>
      <c r="AX70" s="42"/>
    </row>
    <row r="71" ht="15.75" customHeight="1">
      <c r="D71" s="67"/>
      <c r="E71" s="67"/>
      <c r="F71" s="67"/>
      <c r="G71" s="67"/>
      <c r="M71" s="67"/>
      <c r="AR71" s="42"/>
      <c r="AS71" s="42"/>
      <c r="AT71" s="42"/>
      <c r="AU71" s="42"/>
      <c r="AV71" s="42"/>
      <c r="AW71" s="42"/>
      <c r="AX71" s="42"/>
    </row>
    <row r="72" ht="15.75" customHeight="1">
      <c r="D72" s="67"/>
      <c r="E72" s="67"/>
      <c r="F72" s="67"/>
      <c r="G72" s="67"/>
      <c r="M72" s="67"/>
      <c r="AR72" s="42"/>
      <c r="AS72" s="42"/>
      <c r="AT72" s="42"/>
      <c r="AU72" s="42"/>
      <c r="AV72" s="42"/>
      <c r="AW72" s="42"/>
      <c r="AX72" s="42"/>
    </row>
    <row r="73" ht="15.75" customHeight="1">
      <c r="D73" s="67"/>
      <c r="E73" s="67"/>
      <c r="F73" s="67"/>
      <c r="G73" s="67"/>
      <c r="M73" s="67"/>
      <c r="AR73" s="42"/>
      <c r="AS73" s="42"/>
      <c r="AT73" s="42"/>
      <c r="AU73" s="42"/>
      <c r="AV73" s="42"/>
      <c r="AW73" s="42"/>
      <c r="AX73" s="42"/>
    </row>
    <row r="74" ht="15.75" customHeight="1">
      <c r="D74" s="67"/>
      <c r="E74" s="67"/>
      <c r="F74" s="67"/>
      <c r="G74" s="67"/>
      <c r="M74" s="67"/>
      <c r="AR74" s="42"/>
      <c r="AS74" s="42"/>
      <c r="AT74" s="42"/>
      <c r="AU74" s="42"/>
      <c r="AV74" s="42"/>
      <c r="AW74" s="42"/>
      <c r="AX74" s="42"/>
    </row>
    <row r="75" ht="15.75" customHeight="1">
      <c r="D75" s="67"/>
      <c r="E75" s="67"/>
      <c r="F75" s="67"/>
      <c r="G75" s="67"/>
      <c r="M75" s="67"/>
      <c r="AR75" s="42"/>
      <c r="AS75" s="42"/>
      <c r="AT75" s="42"/>
      <c r="AU75" s="42"/>
      <c r="AV75" s="42"/>
      <c r="AW75" s="42"/>
      <c r="AX75" s="42"/>
    </row>
    <row r="76" ht="15.75" customHeight="1">
      <c r="D76" s="67"/>
      <c r="E76" s="67"/>
      <c r="F76" s="67"/>
      <c r="G76" s="67"/>
      <c r="M76" s="67"/>
      <c r="AR76" s="42"/>
      <c r="AS76" s="42"/>
      <c r="AT76" s="42"/>
      <c r="AU76" s="42"/>
      <c r="AV76" s="42"/>
      <c r="AW76" s="42"/>
      <c r="AX76" s="42"/>
    </row>
    <row r="77" ht="15.75" customHeight="1">
      <c r="D77" s="67"/>
      <c r="E77" s="67"/>
      <c r="F77" s="67"/>
      <c r="G77" s="67"/>
      <c r="M77" s="67"/>
      <c r="AR77" s="42"/>
      <c r="AS77" s="42"/>
      <c r="AT77" s="42"/>
      <c r="AU77" s="42"/>
      <c r="AV77" s="42"/>
      <c r="AW77" s="42"/>
      <c r="AX77" s="42"/>
    </row>
    <row r="78" ht="15.75" customHeight="1">
      <c r="D78" s="67"/>
      <c r="E78" s="67"/>
      <c r="F78" s="67"/>
      <c r="G78" s="67"/>
      <c r="M78" s="67"/>
      <c r="AR78" s="42"/>
      <c r="AS78" s="42"/>
      <c r="AT78" s="42"/>
      <c r="AU78" s="42"/>
      <c r="AV78" s="42"/>
      <c r="AW78" s="42"/>
      <c r="AX78" s="42"/>
    </row>
    <row r="79" ht="15.75" customHeight="1">
      <c r="D79" s="67"/>
      <c r="E79" s="67"/>
      <c r="F79" s="67"/>
      <c r="G79" s="67"/>
      <c r="M79" s="67"/>
      <c r="AR79" s="42"/>
      <c r="AS79" s="42"/>
      <c r="AT79" s="42"/>
      <c r="AU79" s="42"/>
      <c r="AV79" s="42"/>
      <c r="AW79" s="42"/>
      <c r="AX79" s="42"/>
    </row>
    <row r="80" ht="15.75" customHeight="1">
      <c r="D80" s="67"/>
      <c r="E80" s="67"/>
      <c r="F80" s="67"/>
      <c r="G80" s="67"/>
      <c r="M80" s="67"/>
      <c r="AR80" s="42"/>
      <c r="AS80" s="42"/>
      <c r="AT80" s="42"/>
      <c r="AU80" s="42"/>
      <c r="AV80" s="42"/>
      <c r="AW80" s="42"/>
      <c r="AX80" s="42"/>
    </row>
    <row r="81" ht="15.75" customHeight="1">
      <c r="D81" s="67"/>
      <c r="E81" s="67"/>
      <c r="F81" s="67"/>
      <c r="G81" s="67"/>
      <c r="M81" s="67"/>
      <c r="AR81" s="42"/>
      <c r="AS81" s="42"/>
      <c r="AT81" s="42"/>
      <c r="AU81" s="42"/>
      <c r="AV81" s="42"/>
      <c r="AW81" s="42"/>
      <c r="AX81" s="42"/>
    </row>
    <row r="82" ht="15.75" customHeight="1">
      <c r="D82" s="67"/>
      <c r="E82" s="67"/>
      <c r="F82" s="67"/>
      <c r="G82" s="67"/>
      <c r="M82" s="67"/>
      <c r="AR82" s="42"/>
      <c r="AS82" s="42"/>
      <c r="AT82" s="42"/>
      <c r="AU82" s="42"/>
      <c r="AV82" s="42"/>
      <c r="AW82" s="42"/>
      <c r="AX82" s="42"/>
    </row>
    <row r="83" ht="15.75" customHeight="1">
      <c r="D83" s="67"/>
      <c r="E83" s="67"/>
      <c r="F83" s="67"/>
      <c r="G83" s="67"/>
      <c r="M83" s="67"/>
      <c r="AR83" s="42"/>
      <c r="AS83" s="42"/>
      <c r="AT83" s="42"/>
      <c r="AU83" s="42"/>
      <c r="AV83" s="42"/>
      <c r="AW83" s="42"/>
      <c r="AX83" s="42"/>
    </row>
    <row r="84" ht="15.75" customHeight="1">
      <c r="D84" s="67"/>
      <c r="E84" s="67"/>
      <c r="F84" s="67"/>
      <c r="G84" s="67"/>
      <c r="M84" s="67"/>
      <c r="AR84" s="42"/>
      <c r="AS84" s="42"/>
      <c r="AT84" s="42"/>
      <c r="AU84" s="42"/>
      <c r="AV84" s="42"/>
      <c r="AW84" s="42"/>
      <c r="AX84" s="42"/>
    </row>
    <row r="85" ht="15.75" customHeight="1">
      <c r="D85" s="67"/>
      <c r="E85" s="67"/>
      <c r="F85" s="67"/>
      <c r="G85" s="67"/>
      <c r="M85" s="67"/>
      <c r="AR85" s="42"/>
      <c r="AS85" s="42"/>
      <c r="AT85" s="42"/>
      <c r="AU85" s="42"/>
      <c r="AV85" s="42"/>
      <c r="AW85" s="42"/>
      <c r="AX85" s="42"/>
    </row>
    <row r="86" ht="15.75" customHeight="1">
      <c r="D86" s="67"/>
      <c r="E86" s="67"/>
      <c r="F86" s="67"/>
      <c r="G86" s="67"/>
      <c r="M86" s="67"/>
      <c r="AR86" s="42"/>
      <c r="AS86" s="42"/>
      <c r="AT86" s="42"/>
      <c r="AU86" s="42"/>
      <c r="AV86" s="42"/>
      <c r="AW86" s="42"/>
      <c r="AX86" s="42"/>
    </row>
    <row r="87" ht="15.75" customHeight="1">
      <c r="D87" s="67"/>
      <c r="E87" s="67"/>
      <c r="F87" s="67"/>
      <c r="G87" s="67"/>
      <c r="M87" s="67"/>
      <c r="AR87" s="42"/>
      <c r="AS87" s="42"/>
      <c r="AT87" s="42"/>
      <c r="AU87" s="42"/>
      <c r="AV87" s="42"/>
      <c r="AW87" s="42"/>
      <c r="AX87" s="42"/>
    </row>
    <row r="88" ht="15.75" customHeight="1">
      <c r="D88" s="67"/>
      <c r="E88" s="67"/>
      <c r="F88" s="67"/>
      <c r="G88" s="67"/>
      <c r="M88" s="67"/>
      <c r="AR88" s="42"/>
      <c r="AS88" s="42"/>
      <c r="AT88" s="42"/>
      <c r="AU88" s="42"/>
      <c r="AV88" s="42"/>
      <c r="AW88" s="42"/>
      <c r="AX88" s="42"/>
    </row>
    <row r="89" ht="15.75" customHeight="1">
      <c r="D89" s="67"/>
      <c r="E89" s="67"/>
      <c r="F89" s="67"/>
      <c r="G89" s="67"/>
      <c r="M89" s="67"/>
      <c r="AR89" s="42"/>
      <c r="AS89" s="42"/>
      <c r="AT89" s="42"/>
      <c r="AU89" s="42"/>
      <c r="AV89" s="42"/>
      <c r="AW89" s="42"/>
      <c r="AX89" s="42"/>
    </row>
    <row r="90" ht="15.75" customHeight="1">
      <c r="D90" s="67"/>
      <c r="E90" s="67"/>
      <c r="F90" s="67"/>
      <c r="G90" s="67"/>
      <c r="M90" s="67"/>
      <c r="AR90" s="42"/>
      <c r="AS90" s="42"/>
      <c r="AT90" s="42"/>
      <c r="AU90" s="42"/>
      <c r="AV90" s="42"/>
      <c r="AW90" s="42"/>
      <c r="AX90" s="42"/>
    </row>
    <row r="91" ht="15.75" customHeight="1">
      <c r="D91" s="67"/>
      <c r="E91" s="67"/>
      <c r="F91" s="67"/>
      <c r="G91" s="67"/>
      <c r="M91" s="67"/>
      <c r="AR91" s="42"/>
      <c r="AS91" s="42"/>
      <c r="AT91" s="42"/>
      <c r="AU91" s="42"/>
      <c r="AV91" s="42"/>
      <c r="AW91" s="42"/>
      <c r="AX91" s="42"/>
    </row>
    <row r="92" ht="15.75" customHeight="1">
      <c r="D92" s="67"/>
      <c r="E92" s="67"/>
      <c r="F92" s="67"/>
      <c r="G92" s="67"/>
      <c r="M92" s="67"/>
      <c r="AR92" s="42"/>
      <c r="AS92" s="42"/>
      <c r="AT92" s="42"/>
      <c r="AU92" s="42"/>
      <c r="AV92" s="42"/>
      <c r="AW92" s="42"/>
      <c r="AX92" s="42"/>
    </row>
    <row r="93" ht="15.75" customHeight="1">
      <c r="D93" s="67"/>
      <c r="E93" s="67"/>
      <c r="F93" s="67"/>
      <c r="G93" s="67"/>
      <c r="M93" s="67"/>
      <c r="AR93" s="42"/>
      <c r="AS93" s="42"/>
      <c r="AT93" s="42"/>
      <c r="AU93" s="42"/>
      <c r="AV93" s="42"/>
      <c r="AW93" s="42"/>
      <c r="AX93" s="42"/>
    </row>
    <row r="94" ht="15.75" customHeight="1">
      <c r="D94" s="67"/>
      <c r="E94" s="67"/>
      <c r="F94" s="67"/>
      <c r="G94" s="67"/>
      <c r="M94" s="67"/>
      <c r="AR94" s="42"/>
      <c r="AS94" s="42"/>
      <c r="AT94" s="42"/>
      <c r="AU94" s="42"/>
      <c r="AV94" s="42"/>
      <c r="AW94" s="42"/>
      <c r="AX94" s="42"/>
    </row>
    <row r="95" ht="15.75" customHeight="1">
      <c r="D95" s="67"/>
      <c r="E95" s="67"/>
      <c r="F95" s="67"/>
      <c r="G95" s="67"/>
      <c r="M95" s="67"/>
      <c r="AR95" s="42"/>
      <c r="AS95" s="42"/>
      <c r="AT95" s="42"/>
      <c r="AU95" s="42"/>
      <c r="AV95" s="42"/>
      <c r="AW95" s="42"/>
      <c r="AX95" s="42"/>
    </row>
    <row r="96" ht="15.75" customHeight="1">
      <c r="D96" s="67"/>
      <c r="E96" s="67"/>
      <c r="F96" s="67"/>
      <c r="G96" s="67"/>
      <c r="M96" s="67"/>
      <c r="AR96" s="42"/>
      <c r="AS96" s="42"/>
      <c r="AT96" s="42"/>
      <c r="AU96" s="42"/>
      <c r="AV96" s="42"/>
      <c r="AW96" s="42"/>
      <c r="AX96" s="42"/>
    </row>
    <row r="97" ht="15.75" customHeight="1">
      <c r="D97" s="67"/>
      <c r="E97" s="67"/>
      <c r="F97" s="67"/>
      <c r="G97" s="67"/>
      <c r="M97" s="67"/>
      <c r="AR97" s="42"/>
      <c r="AS97" s="42"/>
      <c r="AT97" s="42"/>
      <c r="AU97" s="42"/>
      <c r="AV97" s="42"/>
      <c r="AW97" s="42"/>
      <c r="AX97" s="42"/>
    </row>
    <row r="98" ht="15.75" customHeight="1">
      <c r="D98" s="67"/>
      <c r="E98" s="67"/>
      <c r="F98" s="67"/>
      <c r="G98" s="67"/>
      <c r="M98" s="67"/>
      <c r="AR98" s="42"/>
      <c r="AS98" s="42"/>
      <c r="AT98" s="42"/>
      <c r="AU98" s="42"/>
      <c r="AV98" s="42"/>
      <c r="AW98" s="42"/>
      <c r="AX98" s="42"/>
    </row>
    <row r="99" ht="15.75" customHeight="1">
      <c r="D99" s="67"/>
      <c r="E99" s="67"/>
      <c r="F99" s="67"/>
      <c r="G99" s="67"/>
      <c r="M99" s="67"/>
      <c r="AR99" s="42"/>
      <c r="AS99" s="42"/>
      <c r="AT99" s="42"/>
      <c r="AU99" s="42"/>
      <c r="AV99" s="42"/>
      <c r="AW99" s="42"/>
      <c r="AX99" s="42"/>
    </row>
    <row r="100" ht="15.75" customHeight="1">
      <c r="D100" s="67"/>
      <c r="E100" s="67"/>
      <c r="F100" s="67"/>
      <c r="G100" s="67"/>
      <c r="M100" s="67"/>
      <c r="AR100" s="42"/>
      <c r="AS100" s="42"/>
      <c r="AT100" s="42"/>
      <c r="AU100" s="42"/>
      <c r="AV100" s="42"/>
      <c r="AW100" s="42"/>
      <c r="AX100" s="42"/>
    </row>
    <row r="101" ht="15.75" customHeight="1">
      <c r="D101" s="67"/>
      <c r="E101" s="67"/>
      <c r="F101" s="67"/>
      <c r="G101" s="67"/>
      <c r="M101" s="67"/>
      <c r="AR101" s="42"/>
      <c r="AS101" s="42"/>
      <c r="AT101" s="42"/>
      <c r="AU101" s="42"/>
      <c r="AV101" s="42"/>
      <c r="AW101" s="42"/>
      <c r="AX101" s="42"/>
    </row>
    <row r="102" ht="15.75" customHeight="1">
      <c r="D102" s="67"/>
      <c r="E102" s="67"/>
      <c r="F102" s="67"/>
      <c r="G102" s="67"/>
      <c r="M102" s="67"/>
      <c r="AR102" s="42"/>
      <c r="AS102" s="42"/>
      <c r="AT102" s="42"/>
      <c r="AU102" s="42"/>
      <c r="AV102" s="42"/>
      <c r="AW102" s="42"/>
      <c r="AX102" s="42"/>
    </row>
    <row r="103" ht="15.75" customHeight="1">
      <c r="D103" s="67"/>
      <c r="E103" s="67"/>
      <c r="F103" s="67"/>
      <c r="G103" s="67"/>
      <c r="M103" s="67"/>
      <c r="AR103" s="42"/>
      <c r="AS103" s="42"/>
      <c r="AT103" s="42"/>
      <c r="AU103" s="42"/>
      <c r="AV103" s="42"/>
      <c r="AW103" s="42"/>
      <c r="AX103" s="42"/>
    </row>
    <row r="104" ht="15.75" customHeight="1">
      <c r="D104" s="67"/>
      <c r="E104" s="67"/>
      <c r="F104" s="67"/>
      <c r="G104" s="67"/>
      <c r="M104" s="67"/>
      <c r="AR104" s="42"/>
      <c r="AS104" s="42"/>
      <c r="AT104" s="42"/>
      <c r="AU104" s="42"/>
      <c r="AV104" s="42"/>
      <c r="AW104" s="42"/>
      <c r="AX104" s="42"/>
    </row>
    <row r="105" ht="15.75" customHeight="1">
      <c r="D105" s="67"/>
      <c r="E105" s="67"/>
      <c r="F105" s="67"/>
      <c r="G105" s="67"/>
      <c r="M105" s="67"/>
      <c r="AR105" s="42"/>
      <c r="AS105" s="42"/>
      <c r="AT105" s="42"/>
      <c r="AU105" s="42"/>
      <c r="AV105" s="42"/>
      <c r="AW105" s="42"/>
      <c r="AX105" s="42"/>
    </row>
    <row r="106" ht="15.75" customHeight="1">
      <c r="D106" s="67"/>
      <c r="E106" s="67"/>
      <c r="F106" s="67"/>
      <c r="G106" s="67"/>
      <c r="M106" s="67"/>
      <c r="AR106" s="42"/>
      <c r="AS106" s="42"/>
      <c r="AT106" s="42"/>
      <c r="AU106" s="42"/>
      <c r="AV106" s="42"/>
      <c r="AW106" s="42"/>
      <c r="AX106" s="42"/>
    </row>
    <row r="107" ht="15.75" customHeight="1">
      <c r="D107" s="67"/>
      <c r="E107" s="67"/>
      <c r="F107" s="67"/>
      <c r="G107" s="67"/>
      <c r="M107" s="67"/>
      <c r="AR107" s="42"/>
      <c r="AS107" s="42"/>
      <c r="AT107" s="42"/>
      <c r="AU107" s="42"/>
      <c r="AV107" s="42"/>
      <c r="AW107" s="42"/>
      <c r="AX107" s="42"/>
    </row>
    <row r="108" ht="15.75" customHeight="1">
      <c r="D108" s="67"/>
      <c r="E108" s="67"/>
      <c r="F108" s="67"/>
      <c r="G108" s="67"/>
      <c r="M108" s="67"/>
      <c r="AR108" s="42"/>
      <c r="AS108" s="42"/>
      <c r="AT108" s="42"/>
      <c r="AU108" s="42"/>
      <c r="AV108" s="42"/>
      <c r="AW108" s="42"/>
      <c r="AX108" s="42"/>
    </row>
    <row r="109" ht="15.75" customHeight="1">
      <c r="D109" s="67"/>
      <c r="E109" s="67"/>
      <c r="F109" s="67"/>
      <c r="G109" s="67"/>
      <c r="M109" s="67"/>
      <c r="AR109" s="42"/>
      <c r="AS109" s="42"/>
      <c r="AT109" s="42"/>
      <c r="AU109" s="42"/>
      <c r="AV109" s="42"/>
      <c r="AW109" s="42"/>
      <c r="AX109" s="42"/>
    </row>
    <row r="110" ht="15.75" customHeight="1">
      <c r="D110" s="67"/>
      <c r="E110" s="67"/>
      <c r="F110" s="67"/>
      <c r="G110" s="67"/>
      <c r="M110" s="67"/>
      <c r="AR110" s="42"/>
      <c r="AS110" s="42"/>
      <c r="AT110" s="42"/>
      <c r="AU110" s="42"/>
      <c r="AV110" s="42"/>
      <c r="AW110" s="42"/>
      <c r="AX110" s="42"/>
    </row>
    <row r="111" ht="15.75" customHeight="1">
      <c r="D111" s="67"/>
      <c r="E111" s="67"/>
      <c r="F111" s="67"/>
      <c r="G111" s="67"/>
      <c r="M111" s="67"/>
      <c r="AR111" s="42"/>
      <c r="AS111" s="42"/>
      <c r="AT111" s="42"/>
      <c r="AU111" s="42"/>
      <c r="AV111" s="42"/>
      <c r="AW111" s="42"/>
      <c r="AX111" s="42"/>
    </row>
    <row r="112" ht="15.75" customHeight="1">
      <c r="D112" s="67"/>
      <c r="E112" s="67"/>
      <c r="F112" s="67"/>
      <c r="G112" s="67"/>
      <c r="M112" s="67"/>
      <c r="AR112" s="42"/>
      <c r="AS112" s="42"/>
      <c r="AT112" s="42"/>
      <c r="AU112" s="42"/>
      <c r="AV112" s="42"/>
      <c r="AW112" s="42"/>
      <c r="AX112" s="42"/>
    </row>
    <row r="113" ht="15.75" customHeight="1">
      <c r="D113" s="67"/>
      <c r="E113" s="67"/>
      <c r="F113" s="67"/>
      <c r="G113" s="67"/>
      <c r="M113" s="67"/>
      <c r="AR113" s="42"/>
      <c r="AS113" s="42"/>
      <c r="AT113" s="42"/>
      <c r="AU113" s="42"/>
      <c r="AV113" s="42"/>
      <c r="AW113" s="42"/>
      <c r="AX113" s="42"/>
    </row>
    <row r="114" ht="15.75" customHeight="1">
      <c r="D114" s="67"/>
      <c r="E114" s="67"/>
      <c r="F114" s="67"/>
      <c r="G114" s="67"/>
      <c r="M114" s="67"/>
      <c r="AR114" s="42"/>
      <c r="AS114" s="42"/>
      <c r="AT114" s="42"/>
      <c r="AU114" s="42"/>
      <c r="AV114" s="42"/>
      <c r="AW114" s="42"/>
      <c r="AX114" s="42"/>
    </row>
    <row r="115" ht="15.75" customHeight="1">
      <c r="D115" s="67"/>
      <c r="E115" s="67"/>
      <c r="F115" s="67"/>
      <c r="G115" s="67"/>
      <c r="M115" s="67"/>
      <c r="AR115" s="42"/>
      <c r="AS115" s="42"/>
      <c r="AT115" s="42"/>
      <c r="AU115" s="42"/>
      <c r="AV115" s="42"/>
      <c r="AW115" s="42"/>
      <c r="AX115" s="42"/>
    </row>
    <row r="116" ht="15.75" customHeight="1">
      <c r="D116" s="67"/>
      <c r="E116" s="67"/>
      <c r="F116" s="67"/>
      <c r="G116" s="67"/>
      <c r="M116" s="67"/>
      <c r="AR116" s="42"/>
      <c r="AS116" s="42"/>
      <c r="AT116" s="42"/>
      <c r="AU116" s="42"/>
      <c r="AV116" s="42"/>
      <c r="AW116" s="42"/>
      <c r="AX116" s="42"/>
    </row>
    <row r="117" ht="15.75" customHeight="1">
      <c r="D117" s="67"/>
      <c r="E117" s="67"/>
      <c r="F117" s="67"/>
      <c r="G117" s="67"/>
      <c r="M117" s="67"/>
      <c r="AR117" s="42"/>
      <c r="AS117" s="42"/>
      <c r="AT117" s="42"/>
      <c r="AU117" s="42"/>
      <c r="AV117" s="42"/>
      <c r="AW117" s="42"/>
      <c r="AX117" s="42"/>
    </row>
    <row r="118" ht="15.75" customHeight="1">
      <c r="D118" s="67"/>
      <c r="E118" s="67"/>
      <c r="F118" s="67"/>
      <c r="G118" s="67"/>
      <c r="M118" s="67"/>
      <c r="AR118" s="42"/>
      <c r="AS118" s="42"/>
      <c r="AT118" s="42"/>
      <c r="AU118" s="42"/>
      <c r="AV118" s="42"/>
      <c r="AW118" s="42"/>
      <c r="AX118" s="42"/>
    </row>
    <row r="119" ht="15.75" customHeight="1">
      <c r="D119" s="67"/>
      <c r="E119" s="67"/>
      <c r="F119" s="67"/>
      <c r="G119" s="67"/>
      <c r="M119" s="67"/>
      <c r="AR119" s="42"/>
      <c r="AS119" s="42"/>
      <c r="AT119" s="42"/>
      <c r="AU119" s="42"/>
      <c r="AV119" s="42"/>
      <c r="AW119" s="42"/>
      <c r="AX119" s="42"/>
    </row>
    <row r="120" ht="15.75" customHeight="1">
      <c r="D120" s="67"/>
      <c r="E120" s="67"/>
      <c r="F120" s="67"/>
      <c r="G120" s="67"/>
      <c r="M120" s="67"/>
      <c r="AR120" s="42"/>
      <c r="AS120" s="42"/>
      <c r="AT120" s="42"/>
      <c r="AU120" s="42"/>
      <c r="AV120" s="42"/>
      <c r="AW120" s="42"/>
      <c r="AX120" s="42"/>
    </row>
    <row r="121" ht="15.75" customHeight="1">
      <c r="D121" s="67"/>
      <c r="E121" s="67"/>
      <c r="F121" s="67"/>
      <c r="G121" s="67"/>
      <c r="M121" s="67"/>
      <c r="AR121" s="42"/>
      <c r="AS121" s="42"/>
      <c r="AT121" s="42"/>
      <c r="AU121" s="42"/>
      <c r="AV121" s="42"/>
      <c r="AW121" s="42"/>
      <c r="AX121" s="42"/>
    </row>
    <row r="122" ht="15.75" customHeight="1">
      <c r="D122" s="67"/>
      <c r="E122" s="67"/>
      <c r="F122" s="67"/>
      <c r="G122" s="67"/>
      <c r="M122" s="67"/>
      <c r="AR122" s="42"/>
      <c r="AS122" s="42"/>
      <c r="AT122" s="42"/>
      <c r="AU122" s="42"/>
      <c r="AV122" s="42"/>
      <c r="AW122" s="42"/>
      <c r="AX122" s="42"/>
    </row>
    <row r="123" ht="15.75" customHeight="1">
      <c r="D123" s="67"/>
      <c r="E123" s="67"/>
      <c r="F123" s="67"/>
      <c r="G123" s="67"/>
      <c r="M123" s="67"/>
      <c r="AR123" s="42"/>
      <c r="AS123" s="42"/>
      <c r="AT123" s="42"/>
      <c r="AU123" s="42"/>
      <c r="AV123" s="42"/>
      <c r="AW123" s="42"/>
      <c r="AX123" s="42"/>
    </row>
    <row r="124" ht="15.75" customHeight="1">
      <c r="D124" s="67"/>
      <c r="E124" s="67"/>
      <c r="F124" s="67"/>
      <c r="G124" s="67"/>
      <c r="M124" s="67"/>
      <c r="AR124" s="42"/>
      <c r="AS124" s="42"/>
      <c r="AT124" s="42"/>
      <c r="AU124" s="42"/>
      <c r="AV124" s="42"/>
      <c r="AW124" s="42"/>
      <c r="AX124" s="42"/>
    </row>
    <row r="125" ht="15.75" customHeight="1">
      <c r="D125" s="67"/>
      <c r="E125" s="67"/>
      <c r="F125" s="67"/>
      <c r="G125" s="67"/>
      <c r="M125" s="67"/>
      <c r="AR125" s="42"/>
      <c r="AS125" s="42"/>
      <c r="AT125" s="42"/>
      <c r="AU125" s="42"/>
      <c r="AV125" s="42"/>
      <c r="AW125" s="42"/>
      <c r="AX125" s="42"/>
    </row>
    <row r="126" ht="15.75" customHeight="1">
      <c r="D126" s="67"/>
      <c r="E126" s="67"/>
      <c r="F126" s="67"/>
      <c r="G126" s="67"/>
      <c r="M126" s="67"/>
      <c r="AR126" s="42"/>
      <c r="AS126" s="42"/>
      <c r="AT126" s="42"/>
      <c r="AU126" s="42"/>
      <c r="AV126" s="42"/>
      <c r="AW126" s="42"/>
      <c r="AX126" s="42"/>
    </row>
    <row r="127" ht="15.75" customHeight="1">
      <c r="D127" s="67"/>
      <c r="E127" s="67"/>
      <c r="F127" s="67"/>
      <c r="G127" s="67"/>
      <c r="M127" s="67"/>
      <c r="AR127" s="42"/>
      <c r="AS127" s="42"/>
      <c r="AT127" s="42"/>
      <c r="AU127" s="42"/>
      <c r="AV127" s="42"/>
      <c r="AW127" s="42"/>
      <c r="AX127" s="42"/>
    </row>
    <row r="128" ht="15.75" customHeight="1">
      <c r="D128" s="67"/>
      <c r="E128" s="67"/>
      <c r="F128" s="67"/>
      <c r="G128" s="67"/>
      <c r="M128" s="67"/>
      <c r="AR128" s="42"/>
      <c r="AS128" s="42"/>
      <c r="AT128" s="42"/>
      <c r="AU128" s="42"/>
      <c r="AV128" s="42"/>
      <c r="AW128" s="42"/>
      <c r="AX128" s="42"/>
    </row>
    <row r="129" ht="15.75" customHeight="1">
      <c r="D129" s="67"/>
      <c r="E129" s="67"/>
      <c r="F129" s="67"/>
      <c r="G129" s="67"/>
      <c r="M129" s="67"/>
      <c r="AR129" s="42"/>
      <c r="AS129" s="42"/>
      <c r="AT129" s="42"/>
      <c r="AU129" s="42"/>
      <c r="AV129" s="42"/>
      <c r="AW129" s="42"/>
      <c r="AX129" s="42"/>
    </row>
    <row r="130" ht="15.75" customHeight="1">
      <c r="D130" s="67"/>
      <c r="E130" s="67"/>
      <c r="F130" s="67"/>
      <c r="G130" s="67"/>
      <c r="M130" s="67"/>
      <c r="AR130" s="42"/>
      <c r="AS130" s="42"/>
      <c r="AT130" s="42"/>
      <c r="AU130" s="42"/>
      <c r="AV130" s="42"/>
      <c r="AW130" s="42"/>
      <c r="AX130" s="42"/>
    </row>
    <row r="131" ht="15.75" customHeight="1">
      <c r="D131" s="67"/>
      <c r="E131" s="67"/>
      <c r="F131" s="67"/>
      <c r="G131" s="67"/>
      <c r="M131" s="67"/>
      <c r="AR131" s="42"/>
      <c r="AS131" s="42"/>
      <c r="AT131" s="42"/>
      <c r="AU131" s="42"/>
      <c r="AV131" s="42"/>
      <c r="AW131" s="42"/>
      <c r="AX131" s="42"/>
    </row>
    <row r="132" ht="15.75" customHeight="1">
      <c r="D132" s="67"/>
      <c r="E132" s="67"/>
      <c r="F132" s="67"/>
      <c r="G132" s="67"/>
      <c r="M132" s="67"/>
      <c r="AR132" s="42"/>
      <c r="AS132" s="42"/>
      <c r="AT132" s="42"/>
      <c r="AU132" s="42"/>
      <c r="AV132" s="42"/>
      <c r="AW132" s="42"/>
      <c r="AX132" s="42"/>
    </row>
    <row r="133" ht="15.75" customHeight="1">
      <c r="D133" s="67"/>
      <c r="E133" s="67"/>
      <c r="F133" s="67"/>
      <c r="G133" s="67"/>
      <c r="M133" s="67"/>
      <c r="AR133" s="42"/>
      <c r="AS133" s="42"/>
      <c r="AT133" s="42"/>
      <c r="AU133" s="42"/>
      <c r="AV133" s="42"/>
      <c r="AW133" s="42"/>
      <c r="AX133" s="42"/>
    </row>
    <row r="134" ht="15.75" customHeight="1">
      <c r="D134" s="67"/>
      <c r="E134" s="67"/>
      <c r="F134" s="67"/>
      <c r="G134" s="67"/>
      <c r="M134" s="67"/>
      <c r="AR134" s="42"/>
      <c r="AS134" s="42"/>
      <c r="AT134" s="42"/>
      <c r="AU134" s="42"/>
      <c r="AV134" s="42"/>
      <c r="AW134" s="42"/>
      <c r="AX134" s="42"/>
    </row>
    <row r="135" ht="15.75" customHeight="1">
      <c r="D135" s="67"/>
      <c r="E135" s="67"/>
      <c r="F135" s="67"/>
      <c r="G135" s="67"/>
      <c r="M135" s="67"/>
      <c r="AR135" s="42"/>
      <c r="AS135" s="42"/>
      <c r="AT135" s="42"/>
      <c r="AU135" s="42"/>
      <c r="AV135" s="42"/>
      <c r="AW135" s="42"/>
      <c r="AX135" s="42"/>
    </row>
    <row r="136" ht="15.75" customHeight="1">
      <c r="D136" s="67"/>
      <c r="E136" s="67"/>
      <c r="F136" s="67"/>
      <c r="G136" s="67"/>
      <c r="M136" s="67"/>
      <c r="AR136" s="42"/>
      <c r="AS136" s="42"/>
      <c r="AT136" s="42"/>
      <c r="AU136" s="42"/>
      <c r="AV136" s="42"/>
      <c r="AW136" s="42"/>
      <c r="AX136" s="42"/>
    </row>
    <row r="137" ht="15.75" customHeight="1">
      <c r="D137" s="67"/>
      <c r="E137" s="67"/>
      <c r="F137" s="67"/>
      <c r="G137" s="67"/>
      <c r="M137" s="67"/>
      <c r="AR137" s="42"/>
      <c r="AS137" s="42"/>
      <c r="AT137" s="42"/>
      <c r="AU137" s="42"/>
      <c r="AV137" s="42"/>
      <c r="AW137" s="42"/>
      <c r="AX137" s="42"/>
    </row>
    <row r="138" ht="15.75" customHeight="1">
      <c r="D138" s="67"/>
      <c r="E138" s="67"/>
      <c r="F138" s="67"/>
      <c r="G138" s="67"/>
      <c r="M138" s="67"/>
      <c r="AR138" s="42"/>
      <c r="AS138" s="42"/>
      <c r="AT138" s="42"/>
      <c r="AU138" s="42"/>
      <c r="AV138" s="42"/>
      <c r="AW138" s="42"/>
      <c r="AX138" s="42"/>
    </row>
    <row r="139" ht="15.75" customHeight="1">
      <c r="D139" s="67"/>
      <c r="E139" s="67"/>
      <c r="F139" s="67"/>
      <c r="G139" s="67"/>
      <c r="M139" s="67"/>
      <c r="AR139" s="42"/>
      <c r="AS139" s="42"/>
      <c r="AT139" s="42"/>
      <c r="AU139" s="42"/>
      <c r="AV139" s="42"/>
      <c r="AW139" s="42"/>
      <c r="AX139" s="42"/>
    </row>
    <row r="140" ht="15.75" customHeight="1">
      <c r="D140" s="67"/>
      <c r="E140" s="67"/>
      <c r="F140" s="67"/>
      <c r="G140" s="67"/>
      <c r="M140" s="67"/>
      <c r="AR140" s="42"/>
      <c r="AS140" s="42"/>
      <c r="AT140" s="42"/>
      <c r="AU140" s="42"/>
      <c r="AV140" s="42"/>
      <c r="AW140" s="42"/>
      <c r="AX140" s="42"/>
    </row>
    <row r="141" ht="15.75" customHeight="1">
      <c r="D141" s="67"/>
      <c r="E141" s="67"/>
      <c r="F141" s="67"/>
      <c r="G141" s="67"/>
      <c r="M141" s="67"/>
      <c r="AR141" s="42"/>
      <c r="AS141" s="42"/>
      <c r="AT141" s="42"/>
      <c r="AU141" s="42"/>
      <c r="AV141" s="42"/>
      <c r="AW141" s="42"/>
      <c r="AX141" s="42"/>
    </row>
    <row r="142" ht="15.75" customHeight="1">
      <c r="D142" s="67"/>
      <c r="E142" s="67"/>
      <c r="F142" s="67"/>
      <c r="G142" s="67"/>
      <c r="M142" s="67"/>
      <c r="AR142" s="42"/>
      <c r="AS142" s="42"/>
      <c r="AT142" s="42"/>
      <c r="AU142" s="42"/>
      <c r="AV142" s="42"/>
      <c r="AW142" s="42"/>
      <c r="AX142" s="42"/>
    </row>
    <row r="143" ht="15.75" customHeight="1">
      <c r="D143" s="67"/>
      <c r="E143" s="67"/>
      <c r="F143" s="67"/>
      <c r="G143" s="67"/>
      <c r="M143" s="67"/>
      <c r="AR143" s="42"/>
      <c r="AS143" s="42"/>
      <c r="AT143" s="42"/>
      <c r="AU143" s="42"/>
      <c r="AV143" s="42"/>
      <c r="AW143" s="42"/>
      <c r="AX143" s="42"/>
    </row>
    <row r="144" ht="15.75" customHeight="1">
      <c r="D144" s="67"/>
      <c r="E144" s="67"/>
      <c r="F144" s="67"/>
      <c r="G144" s="67"/>
      <c r="M144" s="67"/>
      <c r="AR144" s="42"/>
      <c r="AS144" s="42"/>
      <c r="AT144" s="42"/>
      <c r="AU144" s="42"/>
      <c r="AV144" s="42"/>
      <c r="AW144" s="42"/>
      <c r="AX144" s="42"/>
    </row>
    <row r="145" ht="15.75" customHeight="1">
      <c r="D145" s="67"/>
      <c r="E145" s="67"/>
      <c r="F145" s="67"/>
      <c r="G145" s="67"/>
      <c r="M145" s="67"/>
      <c r="AR145" s="42"/>
      <c r="AS145" s="42"/>
      <c r="AT145" s="42"/>
      <c r="AU145" s="42"/>
      <c r="AV145" s="42"/>
      <c r="AW145" s="42"/>
      <c r="AX145" s="42"/>
    </row>
    <row r="146" ht="15.75" customHeight="1">
      <c r="D146" s="67"/>
      <c r="E146" s="67"/>
      <c r="F146" s="67"/>
      <c r="G146" s="67"/>
      <c r="M146" s="67"/>
      <c r="AR146" s="42"/>
      <c r="AS146" s="42"/>
      <c r="AT146" s="42"/>
      <c r="AU146" s="42"/>
      <c r="AV146" s="42"/>
      <c r="AW146" s="42"/>
      <c r="AX146" s="42"/>
    </row>
    <row r="147" ht="15.75" customHeight="1">
      <c r="D147" s="67"/>
      <c r="E147" s="67"/>
      <c r="F147" s="67"/>
      <c r="G147" s="67"/>
      <c r="M147" s="67"/>
      <c r="AR147" s="42"/>
      <c r="AS147" s="42"/>
      <c r="AT147" s="42"/>
      <c r="AU147" s="42"/>
      <c r="AV147" s="42"/>
      <c r="AW147" s="42"/>
      <c r="AX147" s="42"/>
    </row>
    <row r="148" ht="15.75" customHeight="1">
      <c r="D148" s="67"/>
      <c r="E148" s="67"/>
      <c r="F148" s="67"/>
      <c r="G148" s="67"/>
      <c r="M148" s="67"/>
      <c r="AR148" s="42"/>
      <c r="AS148" s="42"/>
      <c r="AT148" s="42"/>
      <c r="AU148" s="42"/>
      <c r="AV148" s="42"/>
      <c r="AW148" s="42"/>
      <c r="AX148" s="42"/>
    </row>
    <row r="149" ht="15.75" customHeight="1">
      <c r="D149" s="67"/>
      <c r="E149" s="67"/>
      <c r="F149" s="67"/>
      <c r="G149" s="67"/>
      <c r="M149" s="67"/>
      <c r="AR149" s="42"/>
      <c r="AS149" s="42"/>
      <c r="AT149" s="42"/>
      <c r="AU149" s="42"/>
      <c r="AV149" s="42"/>
      <c r="AW149" s="42"/>
      <c r="AX149" s="42"/>
    </row>
    <row r="150" ht="15.75" customHeight="1">
      <c r="D150" s="67"/>
      <c r="E150" s="67"/>
      <c r="F150" s="67"/>
      <c r="G150" s="67"/>
      <c r="M150" s="67"/>
      <c r="AR150" s="42"/>
      <c r="AS150" s="42"/>
      <c r="AT150" s="42"/>
      <c r="AU150" s="42"/>
      <c r="AV150" s="42"/>
      <c r="AW150" s="42"/>
      <c r="AX150" s="42"/>
    </row>
    <row r="151" ht="15.75" customHeight="1">
      <c r="D151" s="67"/>
      <c r="E151" s="67"/>
      <c r="F151" s="67"/>
      <c r="G151" s="67"/>
      <c r="M151" s="67"/>
      <c r="AR151" s="42"/>
      <c r="AS151" s="42"/>
      <c r="AT151" s="42"/>
      <c r="AU151" s="42"/>
      <c r="AV151" s="42"/>
      <c r="AW151" s="42"/>
      <c r="AX151" s="42"/>
    </row>
    <row r="152" ht="15.75" customHeight="1">
      <c r="D152" s="67"/>
      <c r="E152" s="67"/>
      <c r="F152" s="67"/>
      <c r="G152" s="67"/>
      <c r="M152" s="67"/>
      <c r="AR152" s="42"/>
      <c r="AS152" s="42"/>
      <c r="AT152" s="42"/>
      <c r="AU152" s="42"/>
      <c r="AV152" s="42"/>
      <c r="AW152" s="42"/>
      <c r="AX152" s="42"/>
    </row>
    <row r="153" ht="15.75" customHeight="1">
      <c r="D153" s="67"/>
      <c r="E153" s="67"/>
      <c r="F153" s="67"/>
      <c r="G153" s="67"/>
      <c r="M153" s="67"/>
      <c r="AR153" s="42"/>
      <c r="AS153" s="42"/>
      <c r="AT153" s="42"/>
      <c r="AU153" s="42"/>
      <c r="AV153" s="42"/>
      <c r="AW153" s="42"/>
      <c r="AX153" s="42"/>
    </row>
    <row r="154" ht="15.75" customHeight="1">
      <c r="D154" s="67"/>
      <c r="E154" s="67"/>
      <c r="F154" s="67"/>
      <c r="G154" s="67"/>
      <c r="M154" s="67"/>
      <c r="AR154" s="42"/>
      <c r="AS154" s="42"/>
      <c r="AT154" s="42"/>
      <c r="AU154" s="42"/>
      <c r="AV154" s="42"/>
      <c r="AW154" s="42"/>
      <c r="AX154" s="42"/>
    </row>
    <row r="155" ht="15.75" customHeight="1">
      <c r="D155" s="67"/>
      <c r="E155" s="67"/>
      <c r="F155" s="67"/>
      <c r="G155" s="67"/>
      <c r="M155" s="67"/>
      <c r="AR155" s="42"/>
      <c r="AS155" s="42"/>
      <c r="AT155" s="42"/>
      <c r="AU155" s="42"/>
      <c r="AV155" s="42"/>
      <c r="AW155" s="42"/>
      <c r="AX155" s="42"/>
    </row>
    <row r="156" ht="15.75" customHeight="1">
      <c r="D156" s="67"/>
      <c r="E156" s="67"/>
      <c r="F156" s="67"/>
      <c r="G156" s="67"/>
      <c r="M156" s="67"/>
      <c r="AR156" s="42"/>
      <c r="AS156" s="42"/>
      <c r="AT156" s="42"/>
      <c r="AU156" s="42"/>
      <c r="AV156" s="42"/>
      <c r="AW156" s="42"/>
      <c r="AX156" s="42"/>
    </row>
    <row r="157" ht="15.75" customHeight="1">
      <c r="D157" s="67"/>
      <c r="E157" s="67"/>
      <c r="F157" s="67"/>
      <c r="G157" s="67"/>
      <c r="M157" s="67"/>
      <c r="AR157" s="42"/>
      <c r="AS157" s="42"/>
      <c r="AT157" s="42"/>
      <c r="AU157" s="42"/>
      <c r="AV157" s="42"/>
      <c r="AW157" s="42"/>
      <c r="AX157" s="42"/>
    </row>
    <row r="158" ht="15.75" customHeight="1">
      <c r="D158" s="67"/>
      <c r="E158" s="67"/>
      <c r="F158" s="67"/>
      <c r="G158" s="67"/>
      <c r="M158" s="67"/>
      <c r="AR158" s="42"/>
      <c r="AS158" s="42"/>
      <c r="AT158" s="42"/>
      <c r="AU158" s="42"/>
      <c r="AV158" s="42"/>
      <c r="AW158" s="42"/>
      <c r="AX158" s="42"/>
    </row>
    <row r="159" ht="15.75" customHeight="1">
      <c r="D159" s="67"/>
      <c r="E159" s="67"/>
      <c r="F159" s="67"/>
      <c r="G159" s="67"/>
      <c r="M159" s="67"/>
      <c r="AR159" s="42"/>
      <c r="AS159" s="42"/>
      <c r="AT159" s="42"/>
      <c r="AU159" s="42"/>
      <c r="AV159" s="42"/>
      <c r="AW159" s="42"/>
      <c r="AX159" s="42"/>
    </row>
    <row r="160" ht="15.75" customHeight="1">
      <c r="D160" s="67"/>
      <c r="E160" s="67"/>
      <c r="F160" s="67"/>
      <c r="G160" s="67"/>
      <c r="M160" s="67"/>
      <c r="AR160" s="42"/>
      <c r="AS160" s="42"/>
      <c r="AT160" s="42"/>
      <c r="AU160" s="42"/>
      <c r="AV160" s="42"/>
      <c r="AW160" s="42"/>
      <c r="AX160" s="42"/>
    </row>
    <row r="161" ht="15.75" customHeight="1">
      <c r="D161" s="67"/>
      <c r="E161" s="67"/>
      <c r="F161" s="67"/>
      <c r="G161" s="67"/>
      <c r="M161" s="67"/>
      <c r="AR161" s="42"/>
      <c r="AS161" s="42"/>
      <c r="AT161" s="42"/>
      <c r="AU161" s="42"/>
      <c r="AV161" s="42"/>
      <c r="AW161" s="42"/>
      <c r="AX161" s="42"/>
    </row>
    <row r="162" ht="15.75" customHeight="1">
      <c r="D162" s="67"/>
      <c r="E162" s="67"/>
      <c r="F162" s="67"/>
      <c r="G162" s="67"/>
      <c r="M162" s="67"/>
      <c r="AR162" s="42"/>
      <c r="AS162" s="42"/>
      <c r="AT162" s="42"/>
      <c r="AU162" s="42"/>
      <c r="AV162" s="42"/>
      <c r="AW162" s="42"/>
      <c r="AX162" s="42"/>
    </row>
    <row r="163" ht="15.75" customHeight="1">
      <c r="D163" s="67"/>
      <c r="E163" s="67"/>
      <c r="F163" s="67"/>
      <c r="G163" s="67"/>
      <c r="M163" s="67"/>
      <c r="AR163" s="42"/>
      <c r="AS163" s="42"/>
      <c r="AT163" s="42"/>
      <c r="AU163" s="42"/>
      <c r="AV163" s="42"/>
      <c r="AW163" s="42"/>
      <c r="AX163" s="42"/>
    </row>
    <row r="164" ht="15.75" customHeight="1">
      <c r="D164" s="67"/>
      <c r="E164" s="67"/>
      <c r="F164" s="67"/>
      <c r="G164" s="67"/>
      <c r="M164" s="67"/>
      <c r="AR164" s="42"/>
      <c r="AS164" s="42"/>
      <c r="AT164" s="42"/>
      <c r="AU164" s="42"/>
      <c r="AV164" s="42"/>
      <c r="AW164" s="42"/>
      <c r="AX164" s="42"/>
    </row>
    <row r="165" ht="15.75" customHeight="1">
      <c r="D165" s="67"/>
      <c r="E165" s="67"/>
      <c r="F165" s="67"/>
      <c r="G165" s="67"/>
      <c r="M165" s="67"/>
      <c r="AR165" s="42"/>
      <c r="AS165" s="42"/>
      <c r="AT165" s="42"/>
      <c r="AU165" s="42"/>
      <c r="AV165" s="42"/>
      <c r="AW165" s="42"/>
      <c r="AX165" s="42"/>
    </row>
    <row r="166" ht="15.75" customHeight="1">
      <c r="D166" s="67"/>
      <c r="E166" s="67"/>
      <c r="F166" s="67"/>
      <c r="G166" s="67"/>
      <c r="M166" s="67"/>
      <c r="AR166" s="42"/>
      <c r="AS166" s="42"/>
      <c r="AT166" s="42"/>
      <c r="AU166" s="42"/>
      <c r="AV166" s="42"/>
      <c r="AW166" s="42"/>
      <c r="AX166" s="42"/>
    </row>
    <row r="167" ht="15.75" customHeight="1">
      <c r="D167" s="67"/>
      <c r="E167" s="67"/>
      <c r="F167" s="67"/>
      <c r="G167" s="67"/>
      <c r="M167" s="67"/>
      <c r="AR167" s="42"/>
      <c r="AS167" s="42"/>
      <c r="AT167" s="42"/>
      <c r="AU167" s="42"/>
      <c r="AV167" s="42"/>
      <c r="AW167" s="42"/>
      <c r="AX167" s="42"/>
    </row>
    <row r="168" ht="15.75" customHeight="1">
      <c r="D168" s="67"/>
      <c r="E168" s="67"/>
      <c r="F168" s="67"/>
      <c r="G168" s="67"/>
      <c r="M168" s="67"/>
      <c r="AR168" s="42"/>
      <c r="AS168" s="42"/>
      <c r="AT168" s="42"/>
      <c r="AU168" s="42"/>
      <c r="AV168" s="42"/>
      <c r="AW168" s="42"/>
      <c r="AX168" s="42"/>
    </row>
    <row r="169" ht="15.75" customHeight="1">
      <c r="D169" s="67"/>
      <c r="E169" s="67"/>
      <c r="F169" s="67"/>
      <c r="G169" s="67"/>
      <c r="M169" s="67"/>
      <c r="AR169" s="42"/>
      <c r="AS169" s="42"/>
      <c r="AT169" s="42"/>
      <c r="AU169" s="42"/>
      <c r="AV169" s="42"/>
      <c r="AW169" s="42"/>
      <c r="AX169" s="42"/>
    </row>
    <row r="170" ht="15.75" customHeight="1">
      <c r="D170" s="67"/>
      <c r="E170" s="67"/>
      <c r="F170" s="67"/>
      <c r="G170" s="67"/>
      <c r="M170" s="67"/>
      <c r="AR170" s="42"/>
      <c r="AS170" s="42"/>
      <c r="AT170" s="42"/>
      <c r="AU170" s="42"/>
      <c r="AV170" s="42"/>
      <c r="AW170" s="42"/>
      <c r="AX170" s="42"/>
    </row>
    <row r="171" ht="15.75" customHeight="1">
      <c r="D171" s="67"/>
      <c r="E171" s="67"/>
      <c r="F171" s="67"/>
      <c r="G171" s="67"/>
      <c r="M171" s="67"/>
      <c r="AR171" s="42"/>
      <c r="AS171" s="42"/>
      <c r="AT171" s="42"/>
      <c r="AU171" s="42"/>
      <c r="AV171" s="42"/>
      <c r="AW171" s="42"/>
      <c r="AX171" s="42"/>
    </row>
    <row r="172" ht="15.75" customHeight="1">
      <c r="D172" s="67"/>
      <c r="E172" s="67"/>
      <c r="F172" s="67"/>
      <c r="G172" s="67"/>
      <c r="M172" s="67"/>
      <c r="AR172" s="42"/>
      <c r="AS172" s="42"/>
      <c r="AT172" s="42"/>
      <c r="AU172" s="42"/>
      <c r="AV172" s="42"/>
      <c r="AW172" s="42"/>
      <c r="AX172" s="42"/>
    </row>
    <row r="173" ht="15.75" customHeight="1">
      <c r="D173" s="67"/>
      <c r="E173" s="67"/>
      <c r="F173" s="67"/>
      <c r="G173" s="67"/>
      <c r="M173" s="67"/>
      <c r="AR173" s="42"/>
      <c r="AS173" s="42"/>
      <c r="AT173" s="42"/>
      <c r="AU173" s="42"/>
      <c r="AV173" s="42"/>
      <c r="AW173" s="42"/>
      <c r="AX173" s="42"/>
    </row>
    <row r="174" ht="15.75" customHeight="1">
      <c r="D174" s="67"/>
      <c r="E174" s="67"/>
      <c r="F174" s="67"/>
      <c r="G174" s="67"/>
      <c r="M174" s="67"/>
      <c r="AR174" s="42"/>
      <c r="AS174" s="42"/>
      <c r="AT174" s="42"/>
      <c r="AU174" s="42"/>
      <c r="AV174" s="42"/>
      <c r="AW174" s="42"/>
      <c r="AX174" s="42"/>
    </row>
    <row r="175" ht="15.75" customHeight="1">
      <c r="D175" s="67"/>
      <c r="E175" s="67"/>
      <c r="F175" s="67"/>
      <c r="G175" s="67"/>
      <c r="M175" s="67"/>
      <c r="AR175" s="42"/>
      <c r="AS175" s="42"/>
      <c r="AT175" s="42"/>
      <c r="AU175" s="42"/>
      <c r="AV175" s="42"/>
      <c r="AW175" s="42"/>
      <c r="AX175" s="42"/>
    </row>
    <row r="176" ht="15.75" customHeight="1">
      <c r="D176" s="67"/>
      <c r="E176" s="67"/>
      <c r="F176" s="67"/>
      <c r="G176" s="67"/>
      <c r="M176" s="67"/>
      <c r="AR176" s="42"/>
      <c r="AS176" s="42"/>
      <c r="AT176" s="42"/>
      <c r="AU176" s="42"/>
      <c r="AV176" s="42"/>
      <c r="AW176" s="42"/>
      <c r="AX176" s="42"/>
    </row>
    <row r="177" ht="15.75" customHeight="1">
      <c r="D177" s="67"/>
      <c r="E177" s="67"/>
      <c r="F177" s="67"/>
      <c r="G177" s="67"/>
      <c r="M177" s="67"/>
      <c r="AR177" s="42"/>
      <c r="AS177" s="42"/>
      <c r="AT177" s="42"/>
      <c r="AU177" s="42"/>
      <c r="AV177" s="42"/>
      <c r="AW177" s="42"/>
      <c r="AX177" s="42"/>
    </row>
    <row r="178" ht="15.75" customHeight="1">
      <c r="D178" s="67"/>
      <c r="E178" s="67"/>
      <c r="F178" s="67"/>
      <c r="G178" s="67"/>
      <c r="M178" s="67"/>
      <c r="AR178" s="42"/>
      <c r="AS178" s="42"/>
      <c r="AT178" s="42"/>
      <c r="AU178" s="42"/>
      <c r="AV178" s="42"/>
      <c r="AW178" s="42"/>
      <c r="AX178" s="42"/>
    </row>
    <row r="179" ht="15.75" customHeight="1">
      <c r="D179" s="67"/>
      <c r="E179" s="67"/>
      <c r="F179" s="67"/>
      <c r="G179" s="67"/>
      <c r="M179" s="67"/>
      <c r="AR179" s="42"/>
      <c r="AS179" s="42"/>
      <c r="AT179" s="42"/>
      <c r="AU179" s="42"/>
      <c r="AV179" s="42"/>
      <c r="AW179" s="42"/>
      <c r="AX179" s="42"/>
    </row>
    <row r="180" ht="15.75" customHeight="1">
      <c r="D180" s="67"/>
      <c r="E180" s="67"/>
      <c r="F180" s="67"/>
      <c r="G180" s="67"/>
      <c r="M180" s="67"/>
      <c r="AR180" s="42"/>
      <c r="AS180" s="42"/>
      <c r="AT180" s="42"/>
      <c r="AU180" s="42"/>
      <c r="AV180" s="42"/>
      <c r="AW180" s="42"/>
      <c r="AX180" s="42"/>
    </row>
    <row r="181" ht="15.75" customHeight="1">
      <c r="D181" s="67"/>
      <c r="E181" s="67"/>
      <c r="F181" s="67"/>
      <c r="G181" s="67"/>
      <c r="M181" s="67"/>
      <c r="AR181" s="42"/>
      <c r="AS181" s="42"/>
      <c r="AT181" s="42"/>
      <c r="AU181" s="42"/>
      <c r="AV181" s="42"/>
      <c r="AW181" s="42"/>
      <c r="AX181" s="42"/>
    </row>
    <row r="182" ht="15.75" customHeight="1">
      <c r="D182" s="67"/>
      <c r="E182" s="67"/>
      <c r="F182" s="67"/>
      <c r="G182" s="67"/>
      <c r="M182" s="67"/>
      <c r="AR182" s="42"/>
      <c r="AS182" s="42"/>
      <c r="AT182" s="42"/>
      <c r="AU182" s="42"/>
      <c r="AV182" s="42"/>
      <c r="AW182" s="42"/>
      <c r="AX182" s="42"/>
    </row>
    <row r="183" ht="15.75" customHeight="1">
      <c r="D183" s="67"/>
      <c r="E183" s="67"/>
      <c r="F183" s="67"/>
      <c r="G183" s="67"/>
      <c r="M183" s="67"/>
      <c r="AR183" s="42"/>
      <c r="AS183" s="42"/>
      <c r="AT183" s="42"/>
      <c r="AU183" s="42"/>
      <c r="AV183" s="42"/>
      <c r="AW183" s="42"/>
      <c r="AX183" s="42"/>
    </row>
    <row r="184" ht="15.75" customHeight="1">
      <c r="D184" s="67"/>
      <c r="E184" s="67"/>
      <c r="F184" s="67"/>
      <c r="G184" s="67"/>
      <c r="M184" s="67"/>
      <c r="AR184" s="42"/>
      <c r="AS184" s="42"/>
      <c r="AT184" s="42"/>
      <c r="AU184" s="42"/>
      <c r="AV184" s="42"/>
      <c r="AW184" s="42"/>
      <c r="AX184" s="42"/>
    </row>
    <row r="185" ht="15.75" customHeight="1">
      <c r="D185" s="67"/>
      <c r="E185" s="67"/>
      <c r="F185" s="67"/>
      <c r="G185" s="67"/>
      <c r="M185" s="67"/>
      <c r="AR185" s="42"/>
      <c r="AS185" s="42"/>
      <c r="AT185" s="42"/>
      <c r="AU185" s="42"/>
      <c r="AV185" s="42"/>
      <c r="AW185" s="42"/>
      <c r="AX185" s="42"/>
    </row>
    <row r="186" ht="15.75" customHeight="1">
      <c r="D186" s="67"/>
      <c r="E186" s="67"/>
      <c r="F186" s="67"/>
      <c r="G186" s="67"/>
      <c r="M186" s="67"/>
      <c r="AR186" s="42"/>
      <c r="AS186" s="42"/>
      <c r="AT186" s="42"/>
      <c r="AU186" s="42"/>
      <c r="AV186" s="42"/>
      <c r="AW186" s="42"/>
      <c r="AX186" s="42"/>
    </row>
    <row r="187" ht="15.75" customHeight="1">
      <c r="D187" s="67"/>
      <c r="E187" s="67"/>
      <c r="F187" s="67"/>
      <c r="G187" s="67"/>
      <c r="M187" s="67"/>
      <c r="AR187" s="42"/>
      <c r="AS187" s="42"/>
      <c r="AT187" s="42"/>
      <c r="AU187" s="42"/>
      <c r="AV187" s="42"/>
      <c r="AW187" s="42"/>
      <c r="AX187" s="42"/>
    </row>
    <row r="188" ht="15.75" customHeight="1">
      <c r="D188" s="67"/>
      <c r="E188" s="67"/>
      <c r="F188" s="67"/>
      <c r="G188" s="67"/>
      <c r="M188" s="67"/>
      <c r="AR188" s="42"/>
      <c r="AS188" s="42"/>
      <c r="AT188" s="42"/>
      <c r="AU188" s="42"/>
      <c r="AV188" s="42"/>
      <c r="AW188" s="42"/>
      <c r="AX188" s="42"/>
    </row>
    <row r="189" ht="15.75" customHeight="1">
      <c r="D189" s="67"/>
      <c r="E189" s="67"/>
      <c r="F189" s="67"/>
      <c r="G189" s="67"/>
      <c r="M189" s="67"/>
      <c r="AR189" s="42"/>
      <c r="AS189" s="42"/>
      <c r="AT189" s="42"/>
      <c r="AU189" s="42"/>
      <c r="AV189" s="42"/>
      <c r="AW189" s="42"/>
      <c r="AX189" s="42"/>
    </row>
    <row r="190" ht="15.75" customHeight="1">
      <c r="D190" s="67"/>
      <c r="E190" s="67"/>
      <c r="F190" s="67"/>
      <c r="G190" s="67"/>
      <c r="M190" s="67"/>
      <c r="AR190" s="42"/>
      <c r="AS190" s="42"/>
      <c r="AT190" s="42"/>
      <c r="AU190" s="42"/>
      <c r="AV190" s="42"/>
      <c r="AW190" s="42"/>
      <c r="AX190" s="42"/>
    </row>
    <row r="191" ht="15.75" customHeight="1">
      <c r="D191" s="67"/>
      <c r="E191" s="67"/>
      <c r="F191" s="67"/>
      <c r="G191" s="67"/>
      <c r="M191" s="67"/>
      <c r="AR191" s="42"/>
      <c r="AS191" s="42"/>
      <c r="AT191" s="42"/>
      <c r="AU191" s="42"/>
      <c r="AV191" s="42"/>
      <c r="AW191" s="42"/>
      <c r="AX191" s="42"/>
    </row>
    <row r="192" ht="15.75" customHeight="1">
      <c r="D192" s="67"/>
      <c r="E192" s="67"/>
      <c r="F192" s="67"/>
      <c r="G192" s="67"/>
      <c r="M192" s="67"/>
      <c r="AR192" s="42"/>
      <c r="AS192" s="42"/>
      <c r="AT192" s="42"/>
      <c r="AU192" s="42"/>
      <c r="AV192" s="42"/>
      <c r="AW192" s="42"/>
      <c r="AX192" s="42"/>
    </row>
    <row r="193" ht="15.75" customHeight="1">
      <c r="D193" s="67"/>
      <c r="E193" s="67"/>
      <c r="F193" s="67"/>
      <c r="G193" s="67"/>
      <c r="M193" s="67"/>
      <c r="AR193" s="42"/>
      <c r="AS193" s="42"/>
      <c r="AT193" s="42"/>
      <c r="AU193" s="42"/>
      <c r="AV193" s="42"/>
      <c r="AW193" s="42"/>
      <c r="AX193" s="42"/>
    </row>
    <row r="194" ht="15.75" customHeight="1">
      <c r="D194" s="67"/>
      <c r="E194" s="67"/>
      <c r="F194" s="67"/>
      <c r="G194" s="67"/>
      <c r="M194" s="67"/>
      <c r="AR194" s="42"/>
      <c r="AS194" s="42"/>
      <c r="AT194" s="42"/>
      <c r="AU194" s="42"/>
      <c r="AV194" s="42"/>
      <c r="AW194" s="42"/>
      <c r="AX194" s="42"/>
    </row>
    <row r="195" ht="15.75" customHeight="1">
      <c r="D195" s="67"/>
      <c r="E195" s="67"/>
      <c r="F195" s="67"/>
      <c r="G195" s="67"/>
      <c r="M195" s="67"/>
      <c r="AR195" s="42"/>
      <c r="AS195" s="42"/>
      <c r="AT195" s="42"/>
      <c r="AU195" s="42"/>
      <c r="AV195" s="42"/>
      <c r="AW195" s="42"/>
      <c r="AX195" s="42"/>
    </row>
    <row r="196" ht="15.75" customHeight="1">
      <c r="D196" s="67"/>
      <c r="E196" s="67"/>
      <c r="F196" s="67"/>
      <c r="G196" s="67"/>
      <c r="M196" s="67"/>
      <c r="AR196" s="42"/>
      <c r="AS196" s="42"/>
      <c r="AT196" s="42"/>
      <c r="AU196" s="42"/>
      <c r="AV196" s="42"/>
      <c r="AW196" s="42"/>
      <c r="AX196" s="42"/>
    </row>
    <row r="197" ht="15.75" customHeight="1">
      <c r="D197" s="67"/>
      <c r="E197" s="67"/>
      <c r="F197" s="67"/>
      <c r="G197" s="67"/>
      <c r="M197" s="67"/>
      <c r="AR197" s="42"/>
      <c r="AS197" s="42"/>
      <c r="AT197" s="42"/>
      <c r="AU197" s="42"/>
      <c r="AV197" s="42"/>
      <c r="AW197" s="42"/>
      <c r="AX197" s="42"/>
    </row>
    <row r="198" ht="15.75" customHeight="1">
      <c r="D198" s="67"/>
      <c r="E198" s="67"/>
      <c r="F198" s="67"/>
      <c r="G198" s="67"/>
      <c r="M198" s="67"/>
      <c r="AR198" s="42"/>
      <c r="AS198" s="42"/>
      <c r="AT198" s="42"/>
      <c r="AU198" s="42"/>
      <c r="AV198" s="42"/>
      <c r="AW198" s="42"/>
      <c r="AX198" s="42"/>
    </row>
    <row r="199" ht="15.75" customHeight="1">
      <c r="D199" s="67"/>
      <c r="E199" s="67"/>
      <c r="F199" s="67"/>
      <c r="G199" s="67"/>
      <c r="M199" s="67"/>
      <c r="AR199" s="42"/>
      <c r="AS199" s="42"/>
      <c r="AT199" s="42"/>
      <c r="AU199" s="42"/>
      <c r="AV199" s="42"/>
      <c r="AW199" s="42"/>
      <c r="AX199" s="42"/>
    </row>
    <row r="200" ht="15.75" customHeight="1">
      <c r="D200" s="67"/>
      <c r="E200" s="67"/>
      <c r="F200" s="67"/>
      <c r="G200" s="67"/>
      <c r="M200" s="67"/>
      <c r="AR200" s="42"/>
      <c r="AS200" s="42"/>
      <c r="AT200" s="42"/>
      <c r="AU200" s="42"/>
      <c r="AV200" s="42"/>
      <c r="AW200" s="42"/>
      <c r="AX200" s="42"/>
    </row>
    <row r="201" ht="15.75" customHeight="1">
      <c r="D201" s="67"/>
      <c r="E201" s="67"/>
      <c r="F201" s="67"/>
      <c r="G201" s="67"/>
      <c r="M201" s="67"/>
      <c r="AR201" s="42"/>
      <c r="AS201" s="42"/>
      <c r="AT201" s="42"/>
      <c r="AU201" s="42"/>
      <c r="AV201" s="42"/>
      <c r="AW201" s="42"/>
      <c r="AX201" s="42"/>
    </row>
    <row r="202" ht="15.75" customHeight="1">
      <c r="D202" s="67"/>
      <c r="E202" s="67"/>
      <c r="F202" s="67"/>
      <c r="G202" s="67"/>
      <c r="M202" s="67"/>
      <c r="AR202" s="42"/>
      <c r="AS202" s="42"/>
      <c r="AT202" s="42"/>
      <c r="AU202" s="42"/>
      <c r="AV202" s="42"/>
      <c r="AW202" s="42"/>
      <c r="AX202" s="42"/>
    </row>
    <row r="203" ht="15.75" customHeight="1">
      <c r="D203" s="67"/>
      <c r="E203" s="67"/>
      <c r="F203" s="67"/>
      <c r="G203" s="67"/>
      <c r="M203" s="67"/>
      <c r="AR203" s="42"/>
      <c r="AS203" s="42"/>
      <c r="AT203" s="42"/>
      <c r="AU203" s="42"/>
      <c r="AV203" s="42"/>
      <c r="AW203" s="42"/>
      <c r="AX203" s="42"/>
    </row>
    <row r="204" ht="15.75" customHeight="1">
      <c r="D204" s="67"/>
      <c r="E204" s="67"/>
      <c r="F204" s="67"/>
      <c r="G204" s="67"/>
      <c r="M204" s="67"/>
      <c r="AR204" s="42"/>
      <c r="AS204" s="42"/>
      <c r="AT204" s="42"/>
      <c r="AU204" s="42"/>
      <c r="AV204" s="42"/>
      <c r="AW204" s="42"/>
      <c r="AX204" s="42"/>
    </row>
    <row r="205" ht="15.75" customHeight="1">
      <c r="D205" s="67"/>
      <c r="E205" s="67"/>
      <c r="F205" s="67"/>
      <c r="G205" s="67"/>
      <c r="M205" s="67"/>
      <c r="AR205" s="42"/>
      <c r="AS205" s="42"/>
      <c r="AT205" s="42"/>
      <c r="AU205" s="42"/>
      <c r="AV205" s="42"/>
      <c r="AW205" s="42"/>
      <c r="AX205" s="42"/>
    </row>
    <row r="206" ht="15.75" customHeight="1">
      <c r="D206" s="67"/>
      <c r="E206" s="67"/>
      <c r="F206" s="67"/>
      <c r="G206" s="67"/>
      <c r="M206" s="67"/>
      <c r="AR206" s="42"/>
      <c r="AS206" s="42"/>
      <c r="AT206" s="42"/>
      <c r="AU206" s="42"/>
      <c r="AV206" s="42"/>
      <c r="AW206" s="42"/>
      <c r="AX206" s="42"/>
    </row>
    <row r="207" ht="15.75" customHeight="1">
      <c r="D207" s="67"/>
      <c r="E207" s="67"/>
      <c r="F207" s="67"/>
      <c r="G207" s="67"/>
      <c r="M207" s="67"/>
      <c r="AR207" s="42"/>
      <c r="AS207" s="42"/>
      <c r="AT207" s="42"/>
      <c r="AU207" s="42"/>
      <c r="AV207" s="42"/>
      <c r="AW207" s="42"/>
      <c r="AX207" s="42"/>
    </row>
    <row r="208" ht="15.75" customHeight="1">
      <c r="D208" s="67"/>
      <c r="E208" s="67"/>
      <c r="F208" s="67"/>
      <c r="G208" s="67"/>
      <c r="M208" s="67"/>
      <c r="AR208" s="42"/>
      <c r="AS208" s="42"/>
      <c r="AT208" s="42"/>
      <c r="AU208" s="42"/>
      <c r="AV208" s="42"/>
      <c r="AW208" s="42"/>
      <c r="AX208" s="42"/>
    </row>
    <row r="209" ht="15.75" customHeight="1">
      <c r="D209" s="67"/>
      <c r="E209" s="67"/>
      <c r="F209" s="67"/>
      <c r="G209" s="67"/>
      <c r="M209" s="67"/>
      <c r="AR209" s="42"/>
      <c r="AS209" s="42"/>
      <c r="AT209" s="42"/>
      <c r="AU209" s="42"/>
      <c r="AV209" s="42"/>
      <c r="AW209" s="42"/>
      <c r="AX209" s="42"/>
    </row>
    <row r="210" ht="15.75" customHeight="1">
      <c r="D210" s="67"/>
      <c r="E210" s="67"/>
      <c r="F210" s="67"/>
      <c r="G210" s="67"/>
      <c r="M210" s="67"/>
      <c r="AR210" s="42"/>
      <c r="AS210" s="42"/>
      <c r="AT210" s="42"/>
      <c r="AU210" s="42"/>
      <c r="AV210" s="42"/>
      <c r="AW210" s="42"/>
      <c r="AX210" s="42"/>
    </row>
    <row r="211" ht="15.75" customHeight="1">
      <c r="D211" s="67"/>
      <c r="E211" s="67"/>
      <c r="F211" s="67"/>
      <c r="G211" s="67"/>
      <c r="M211" s="67"/>
      <c r="AR211" s="42"/>
      <c r="AS211" s="42"/>
      <c r="AT211" s="42"/>
      <c r="AU211" s="42"/>
      <c r="AV211" s="42"/>
      <c r="AW211" s="42"/>
      <c r="AX211" s="42"/>
    </row>
    <row r="212" ht="15.75" customHeight="1">
      <c r="D212" s="67"/>
      <c r="E212" s="67"/>
      <c r="F212" s="67"/>
      <c r="G212" s="67"/>
      <c r="M212" s="67"/>
      <c r="AR212" s="42"/>
      <c r="AS212" s="42"/>
      <c r="AT212" s="42"/>
      <c r="AU212" s="42"/>
      <c r="AV212" s="42"/>
      <c r="AW212" s="42"/>
      <c r="AX212" s="42"/>
    </row>
    <row r="213" ht="15.75" customHeight="1">
      <c r="D213" s="67"/>
      <c r="E213" s="67"/>
      <c r="F213" s="67"/>
      <c r="G213" s="67"/>
      <c r="M213" s="67"/>
      <c r="AR213" s="42"/>
      <c r="AS213" s="42"/>
      <c r="AT213" s="42"/>
      <c r="AU213" s="42"/>
      <c r="AV213" s="42"/>
      <c r="AW213" s="42"/>
      <c r="AX213" s="42"/>
    </row>
    <row r="214" ht="15.75" customHeight="1">
      <c r="D214" s="67"/>
      <c r="E214" s="67"/>
      <c r="F214" s="67"/>
      <c r="G214" s="67"/>
      <c r="M214" s="67"/>
      <c r="AR214" s="42"/>
      <c r="AS214" s="42"/>
      <c r="AT214" s="42"/>
      <c r="AU214" s="42"/>
      <c r="AV214" s="42"/>
      <c r="AW214" s="42"/>
      <c r="AX214" s="42"/>
    </row>
    <row r="215" ht="15.75" customHeight="1">
      <c r="D215" s="67"/>
      <c r="E215" s="67"/>
      <c r="F215" s="67"/>
      <c r="G215" s="67"/>
      <c r="M215" s="67"/>
      <c r="AR215" s="42"/>
      <c r="AS215" s="42"/>
      <c r="AT215" s="42"/>
      <c r="AU215" s="42"/>
      <c r="AV215" s="42"/>
      <c r="AW215" s="42"/>
      <c r="AX215" s="42"/>
    </row>
    <row r="216" ht="15.75" customHeight="1">
      <c r="D216" s="67"/>
      <c r="E216" s="67"/>
      <c r="F216" s="67"/>
      <c r="G216" s="67"/>
      <c r="M216" s="67"/>
      <c r="AR216" s="42"/>
      <c r="AS216" s="42"/>
      <c r="AT216" s="42"/>
      <c r="AU216" s="42"/>
      <c r="AV216" s="42"/>
      <c r="AW216" s="42"/>
      <c r="AX216" s="42"/>
    </row>
    <row r="217" ht="15.75" customHeight="1">
      <c r="D217" s="67"/>
      <c r="E217" s="67"/>
      <c r="F217" s="67"/>
      <c r="G217" s="67"/>
      <c r="M217" s="67"/>
      <c r="AR217" s="42"/>
      <c r="AS217" s="42"/>
      <c r="AT217" s="42"/>
      <c r="AU217" s="42"/>
      <c r="AV217" s="42"/>
      <c r="AW217" s="42"/>
      <c r="AX217" s="42"/>
    </row>
    <row r="218" ht="15.75" customHeight="1">
      <c r="D218" s="67"/>
      <c r="E218" s="67"/>
      <c r="F218" s="67"/>
      <c r="G218" s="67"/>
      <c r="M218" s="67"/>
      <c r="AR218" s="42"/>
      <c r="AS218" s="42"/>
      <c r="AT218" s="42"/>
      <c r="AU218" s="42"/>
      <c r="AV218" s="42"/>
      <c r="AW218" s="42"/>
      <c r="AX218" s="42"/>
    </row>
    <row r="219" ht="15.75" customHeight="1">
      <c r="D219" s="67"/>
      <c r="E219" s="67"/>
      <c r="F219" s="67"/>
      <c r="G219" s="67"/>
      <c r="M219" s="67"/>
      <c r="AR219" s="42"/>
      <c r="AS219" s="42"/>
      <c r="AT219" s="42"/>
      <c r="AU219" s="42"/>
      <c r="AV219" s="42"/>
      <c r="AW219" s="42"/>
      <c r="AX219" s="42"/>
    </row>
    <row r="220" ht="15.75" customHeight="1">
      <c r="D220" s="67"/>
      <c r="E220" s="67"/>
      <c r="F220" s="67"/>
      <c r="G220" s="67"/>
      <c r="M220" s="67"/>
      <c r="AR220" s="42"/>
      <c r="AS220" s="42"/>
      <c r="AT220" s="42"/>
      <c r="AU220" s="42"/>
      <c r="AV220" s="42"/>
      <c r="AW220" s="42"/>
      <c r="AX220" s="42"/>
    </row>
    <row r="221" ht="15.75" customHeight="1">
      <c r="D221" s="67"/>
      <c r="E221" s="67"/>
      <c r="F221" s="67"/>
      <c r="G221" s="67"/>
      <c r="M221" s="67"/>
      <c r="AR221" s="42"/>
      <c r="AS221" s="42"/>
      <c r="AT221" s="42"/>
      <c r="AU221" s="42"/>
      <c r="AV221" s="42"/>
      <c r="AW221" s="42"/>
      <c r="AX221" s="42"/>
    </row>
    <row r="222" ht="15.75" customHeight="1">
      <c r="D222" s="67"/>
      <c r="E222" s="67"/>
      <c r="F222" s="67"/>
      <c r="G222" s="67"/>
      <c r="M222" s="67"/>
      <c r="AR222" s="42"/>
      <c r="AS222" s="42"/>
      <c r="AT222" s="42"/>
      <c r="AU222" s="42"/>
      <c r="AV222" s="42"/>
      <c r="AW222" s="42"/>
      <c r="AX222" s="42"/>
    </row>
    <row r="223" ht="15.75" customHeight="1">
      <c r="D223" s="67"/>
      <c r="E223" s="67"/>
      <c r="F223" s="67"/>
      <c r="G223" s="67"/>
      <c r="M223" s="67"/>
      <c r="AR223" s="42"/>
      <c r="AS223" s="42"/>
      <c r="AT223" s="42"/>
      <c r="AU223" s="42"/>
      <c r="AV223" s="42"/>
      <c r="AW223" s="42"/>
      <c r="AX223" s="42"/>
    </row>
    <row r="224" ht="15.75" customHeight="1">
      <c r="D224" s="67"/>
      <c r="E224" s="67"/>
      <c r="F224" s="67"/>
      <c r="G224" s="67"/>
      <c r="M224" s="67"/>
      <c r="AR224" s="42"/>
      <c r="AS224" s="42"/>
      <c r="AT224" s="42"/>
      <c r="AU224" s="42"/>
      <c r="AV224" s="42"/>
      <c r="AW224" s="42"/>
      <c r="AX224" s="42"/>
    </row>
    <row r="225" ht="15.75" customHeight="1">
      <c r="D225" s="67"/>
      <c r="E225" s="67"/>
      <c r="F225" s="67"/>
      <c r="G225" s="67"/>
      <c r="M225" s="67"/>
      <c r="AR225" s="42"/>
      <c r="AS225" s="42"/>
      <c r="AT225" s="42"/>
      <c r="AU225" s="42"/>
      <c r="AV225" s="42"/>
      <c r="AW225" s="42"/>
      <c r="AX225" s="42"/>
    </row>
    <row r="226" ht="15.75" customHeight="1">
      <c r="D226" s="67"/>
      <c r="E226" s="67"/>
      <c r="F226" s="67"/>
      <c r="G226" s="67"/>
      <c r="M226" s="67"/>
      <c r="AR226" s="42"/>
      <c r="AS226" s="42"/>
      <c r="AT226" s="42"/>
      <c r="AU226" s="42"/>
      <c r="AV226" s="42"/>
      <c r="AW226" s="42"/>
      <c r="AX226" s="42"/>
    </row>
    <row r="227" ht="15.75" customHeight="1">
      <c r="D227" s="67"/>
      <c r="E227" s="67"/>
      <c r="F227" s="67"/>
      <c r="G227" s="67"/>
      <c r="M227" s="67"/>
      <c r="AR227" s="42"/>
      <c r="AS227" s="42"/>
      <c r="AT227" s="42"/>
      <c r="AU227" s="42"/>
      <c r="AV227" s="42"/>
      <c r="AW227" s="42"/>
      <c r="AX227" s="42"/>
    </row>
    <row r="228" ht="15.75" customHeight="1">
      <c r="D228" s="67"/>
      <c r="E228" s="67"/>
      <c r="F228" s="67"/>
      <c r="G228" s="67"/>
      <c r="M228" s="67"/>
      <c r="AR228" s="42"/>
      <c r="AS228" s="42"/>
      <c r="AT228" s="42"/>
      <c r="AU228" s="42"/>
      <c r="AV228" s="42"/>
      <c r="AW228" s="42"/>
      <c r="AX228" s="42"/>
    </row>
    <row r="229" ht="15.75" customHeight="1">
      <c r="D229" s="67"/>
      <c r="E229" s="67"/>
      <c r="F229" s="67"/>
      <c r="G229" s="67"/>
      <c r="M229" s="67"/>
      <c r="AR229" s="42"/>
      <c r="AS229" s="42"/>
      <c r="AT229" s="42"/>
      <c r="AU229" s="42"/>
      <c r="AV229" s="42"/>
      <c r="AW229" s="42"/>
      <c r="AX229" s="42"/>
    </row>
    <row r="230" ht="15.75" customHeight="1">
      <c r="D230" s="67"/>
      <c r="E230" s="67"/>
      <c r="F230" s="67"/>
      <c r="G230" s="67"/>
      <c r="M230" s="67"/>
      <c r="AR230" s="42"/>
      <c r="AS230" s="42"/>
      <c r="AT230" s="42"/>
      <c r="AU230" s="42"/>
      <c r="AV230" s="42"/>
      <c r="AW230" s="42"/>
      <c r="AX230" s="42"/>
    </row>
    <row r="231" ht="15.75" customHeight="1">
      <c r="D231" s="67"/>
      <c r="E231" s="67"/>
      <c r="F231" s="67"/>
      <c r="G231" s="67"/>
      <c r="M231" s="67"/>
      <c r="AR231" s="42"/>
      <c r="AS231" s="42"/>
      <c r="AT231" s="42"/>
      <c r="AU231" s="42"/>
      <c r="AV231" s="42"/>
      <c r="AW231" s="42"/>
      <c r="AX231" s="42"/>
    </row>
    <row r="232" ht="15.75" customHeight="1">
      <c r="D232" s="67"/>
      <c r="E232" s="67"/>
      <c r="F232" s="67"/>
      <c r="G232" s="67"/>
      <c r="M232" s="67"/>
      <c r="AR232" s="42"/>
      <c r="AS232" s="42"/>
      <c r="AT232" s="42"/>
      <c r="AU232" s="42"/>
      <c r="AV232" s="42"/>
      <c r="AW232" s="42"/>
      <c r="AX232" s="42"/>
    </row>
    <row r="233" ht="15.75" customHeight="1">
      <c r="D233" s="67"/>
      <c r="E233" s="67"/>
      <c r="F233" s="67"/>
      <c r="G233" s="67"/>
      <c r="M233" s="67"/>
      <c r="AR233" s="42"/>
      <c r="AS233" s="42"/>
      <c r="AT233" s="42"/>
      <c r="AU233" s="42"/>
      <c r="AV233" s="42"/>
      <c r="AW233" s="42"/>
      <c r="AX233" s="42"/>
    </row>
    <row r="234" ht="15.75" customHeight="1">
      <c r="D234" s="67"/>
      <c r="E234" s="67"/>
      <c r="F234" s="67"/>
      <c r="G234" s="67"/>
      <c r="M234" s="67"/>
      <c r="AR234" s="42"/>
      <c r="AS234" s="42"/>
      <c r="AT234" s="42"/>
      <c r="AU234" s="42"/>
      <c r="AV234" s="42"/>
      <c r="AW234" s="42"/>
      <c r="AX234" s="42"/>
    </row>
    <row r="235" ht="15.75" customHeight="1">
      <c r="D235" s="67"/>
      <c r="E235" s="67"/>
      <c r="F235" s="67"/>
      <c r="G235" s="67"/>
      <c r="M235" s="67"/>
      <c r="AR235" s="42"/>
      <c r="AS235" s="42"/>
      <c r="AT235" s="42"/>
      <c r="AU235" s="42"/>
      <c r="AV235" s="42"/>
      <c r="AW235" s="42"/>
      <c r="AX235" s="42"/>
    </row>
    <row r="236" ht="15.75" customHeight="1">
      <c r="D236" s="67"/>
      <c r="E236" s="67"/>
      <c r="F236" s="67"/>
      <c r="G236" s="67"/>
      <c r="M236" s="67"/>
      <c r="AR236" s="42"/>
      <c r="AS236" s="42"/>
      <c r="AT236" s="42"/>
      <c r="AU236" s="42"/>
      <c r="AV236" s="42"/>
      <c r="AW236" s="42"/>
      <c r="AX236" s="42"/>
    </row>
    <row r="237" ht="15.75" customHeight="1">
      <c r="D237" s="67"/>
      <c r="E237" s="67"/>
      <c r="F237" s="67"/>
      <c r="G237" s="67"/>
      <c r="M237" s="67"/>
      <c r="AR237" s="42"/>
      <c r="AS237" s="42"/>
      <c r="AT237" s="42"/>
      <c r="AU237" s="42"/>
      <c r="AV237" s="42"/>
      <c r="AW237" s="42"/>
      <c r="AX237" s="42"/>
    </row>
    <row r="238" ht="15.75" customHeight="1">
      <c r="D238" s="67"/>
      <c r="E238" s="67"/>
      <c r="F238" s="67"/>
      <c r="G238" s="67"/>
      <c r="M238" s="67"/>
      <c r="AR238" s="42"/>
      <c r="AS238" s="42"/>
      <c r="AT238" s="42"/>
      <c r="AU238" s="42"/>
      <c r="AV238" s="42"/>
      <c r="AW238" s="42"/>
      <c r="AX238" s="42"/>
    </row>
    <row r="239" ht="15.75" customHeight="1">
      <c r="D239" s="67"/>
      <c r="E239" s="67"/>
      <c r="F239" s="67"/>
      <c r="G239" s="67"/>
      <c r="M239" s="67"/>
      <c r="AR239" s="42"/>
      <c r="AS239" s="42"/>
      <c r="AT239" s="42"/>
      <c r="AU239" s="42"/>
      <c r="AV239" s="42"/>
      <c r="AW239" s="42"/>
      <c r="AX239" s="42"/>
    </row>
    <row r="240" ht="15.75" customHeight="1">
      <c r="D240" s="67"/>
      <c r="E240" s="67"/>
      <c r="F240" s="67"/>
      <c r="G240" s="67"/>
      <c r="M240" s="67"/>
      <c r="AR240" s="42"/>
      <c r="AS240" s="42"/>
      <c r="AT240" s="42"/>
      <c r="AU240" s="42"/>
      <c r="AV240" s="42"/>
      <c r="AW240" s="42"/>
      <c r="AX240" s="42"/>
    </row>
    <row r="241" ht="15.75" customHeight="1">
      <c r="D241" s="67"/>
      <c r="E241" s="67"/>
      <c r="F241" s="67"/>
      <c r="G241" s="67"/>
      <c r="M241" s="67"/>
      <c r="AR241" s="42"/>
      <c r="AS241" s="42"/>
      <c r="AT241" s="42"/>
      <c r="AU241" s="42"/>
      <c r="AV241" s="42"/>
      <c r="AW241" s="42"/>
      <c r="AX241" s="42"/>
    </row>
    <row r="242" ht="15.75" customHeight="1">
      <c r="D242" s="67"/>
      <c r="E242" s="67"/>
      <c r="F242" s="67"/>
      <c r="G242" s="67"/>
      <c r="M242" s="67"/>
      <c r="AR242" s="42"/>
      <c r="AS242" s="42"/>
      <c r="AT242" s="42"/>
      <c r="AU242" s="42"/>
      <c r="AV242" s="42"/>
      <c r="AW242" s="42"/>
      <c r="AX242" s="42"/>
    </row>
    <row r="243" ht="15.75" customHeight="1">
      <c r="D243" s="67"/>
      <c r="E243" s="67"/>
      <c r="F243" s="67"/>
      <c r="G243" s="67"/>
      <c r="M243" s="67"/>
      <c r="AR243" s="42"/>
      <c r="AS243" s="42"/>
      <c r="AT243" s="42"/>
      <c r="AU243" s="42"/>
      <c r="AV243" s="42"/>
      <c r="AW243" s="42"/>
      <c r="AX243" s="42"/>
    </row>
    <row r="244" ht="15.75" customHeight="1">
      <c r="D244" s="67"/>
      <c r="E244" s="67"/>
      <c r="F244" s="67"/>
      <c r="G244" s="67"/>
      <c r="M244" s="67"/>
      <c r="AR244" s="42"/>
      <c r="AS244" s="42"/>
      <c r="AT244" s="42"/>
      <c r="AU244" s="42"/>
      <c r="AV244" s="42"/>
      <c r="AW244" s="42"/>
      <c r="AX244" s="42"/>
    </row>
    <row r="245" ht="15.75" customHeight="1">
      <c r="AR245" s="42"/>
      <c r="AS245" s="42"/>
      <c r="AT245" s="42"/>
      <c r="AU245" s="42"/>
      <c r="AV245" s="42"/>
      <c r="AW245" s="42"/>
      <c r="AX245" s="42"/>
    </row>
    <row r="246" ht="15.75" customHeight="1">
      <c r="AR246" s="42"/>
      <c r="AS246" s="42"/>
      <c r="AT246" s="42"/>
      <c r="AU246" s="42"/>
      <c r="AV246" s="42"/>
      <c r="AW246" s="42"/>
      <c r="AX246" s="42"/>
    </row>
    <row r="247" ht="15.75" customHeight="1">
      <c r="AR247" s="42"/>
      <c r="AS247" s="42"/>
      <c r="AT247" s="42"/>
      <c r="AU247" s="42"/>
      <c r="AV247" s="42"/>
      <c r="AW247" s="42"/>
      <c r="AX247" s="42"/>
    </row>
    <row r="248" ht="15.75" customHeight="1">
      <c r="AR248" s="42"/>
      <c r="AS248" s="42"/>
      <c r="AT248" s="42"/>
      <c r="AU248" s="42"/>
      <c r="AV248" s="42"/>
      <c r="AW248" s="42"/>
      <c r="AX248" s="42"/>
    </row>
    <row r="249" ht="15.75" customHeight="1">
      <c r="AR249" s="42"/>
      <c r="AS249" s="42"/>
      <c r="AT249" s="42"/>
      <c r="AU249" s="42"/>
      <c r="AV249" s="42"/>
      <c r="AW249" s="42"/>
      <c r="AX249" s="42"/>
    </row>
    <row r="250" ht="15.75" customHeight="1">
      <c r="AR250" s="42"/>
      <c r="AS250" s="42"/>
      <c r="AT250" s="42"/>
      <c r="AU250" s="42"/>
      <c r="AV250" s="42"/>
      <c r="AW250" s="42"/>
      <c r="AX250" s="42"/>
    </row>
    <row r="251" ht="15.75" customHeight="1">
      <c r="AR251" s="42"/>
      <c r="AS251" s="42"/>
      <c r="AT251" s="42"/>
      <c r="AU251" s="42"/>
      <c r="AV251" s="42"/>
      <c r="AW251" s="42"/>
      <c r="AX251" s="42"/>
    </row>
    <row r="252" ht="15.75" customHeight="1">
      <c r="AR252" s="42"/>
      <c r="AS252" s="42"/>
      <c r="AT252" s="42"/>
      <c r="AU252" s="42"/>
      <c r="AV252" s="42"/>
      <c r="AW252" s="42"/>
      <c r="AX252" s="42"/>
    </row>
    <row r="253" ht="15.75" customHeight="1">
      <c r="AR253" s="42"/>
      <c r="AS253" s="42"/>
      <c r="AT253" s="42"/>
      <c r="AU253" s="42"/>
      <c r="AV253" s="42"/>
      <c r="AW253" s="42"/>
      <c r="AX253" s="42"/>
    </row>
    <row r="254" ht="15.75" customHeight="1">
      <c r="AR254" s="42"/>
      <c r="AS254" s="42"/>
      <c r="AT254" s="42"/>
      <c r="AU254" s="42"/>
      <c r="AV254" s="42"/>
      <c r="AW254" s="42"/>
      <c r="AX254" s="42"/>
    </row>
    <row r="255" ht="15.75" customHeight="1">
      <c r="AR255" s="42"/>
      <c r="AS255" s="42"/>
      <c r="AT255" s="42"/>
      <c r="AU255" s="42"/>
      <c r="AV255" s="42"/>
      <c r="AW255" s="42"/>
      <c r="AX255" s="42"/>
    </row>
    <row r="256" ht="15.75" customHeight="1">
      <c r="AR256" s="42"/>
      <c r="AS256" s="42"/>
      <c r="AT256" s="42"/>
      <c r="AU256" s="42"/>
      <c r="AV256" s="42"/>
      <c r="AW256" s="42"/>
      <c r="AX256" s="42"/>
    </row>
    <row r="257" ht="15.75" customHeight="1">
      <c r="AR257" s="42"/>
      <c r="AS257" s="42"/>
      <c r="AT257" s="42"/>
      <c r="AU257" s="42"/>
      <c r="AV257" s="42"/>
      <c r="AW257" s="42"/>
      <c r="AX257" s="42"/>
    </row>
    <row r="258" ht="15.75" customHeight="1">
      <c r="AR258" s="42"/>
      <c r="AS258" s="42"/>
      <c r="AT258" s="42"/>
      <c r="AU258" s="42"/>
      <c r="AV258" s="42"/>
      <c r="AW258" s="42"/>
      <c r="AX258" s="42"/>
    </row>
    <row r="259" ht="15.75" customHeight="1">
      <c r="AR259" s="42"/>
      <c r="AS259" s="42"/>
      <c r="AT259" s="42"/>
      <c r="AU259" s="42"/>
      <c r="AV259" s="42"/>
      <c r="AW259" s="42"/>
      <c r="AX259" s="42"/>
    </row>
    <row r="260" ht="15.75" customHeight="1">
      <c r="AR260" s="42"/>
      <c r="AS260" s="42"/>
      <c r="AT260" s="42"/>
      <c r="AU260" s="42"/>
      <c r="AV260" s="42"/>
      <c r="AW260" s="42"/>
      <c r="AX260" s="42"/>
    </row>
    <row r="261" ht="15.75" customHeight="1">
      <c r="AR261" s="42"/>
      <c r="AS261" s="42"/>
      <c r="AT261" s="42"/>
      <c r="AU261" s="42"/>
      <c r="AV261" s="42"/>
      <c r="AW261" s="42"/>
      <c r="AX261" s="42"/>
    </row>
    <row r="262" ht="15.75" customHeight="1">
      <c r="AR262" s="42"/>
      <c r="AS262" s="42"/>
      <c r="AT262" s="42"/>
      <c r="AU262" s="42"/>
      <c r="AV262" s="42"/>
      <c r="AW262" s="42"/>
      <c r="AX262" s="42"/>
    </row>
    <row r="263" ht="15.75" customHeight="1">
      <c r="AR263" s="42"/>
      <c r="AS263" s="42"/>
      <c r="AT263" s="42"/>
      <c r="AU263" s="42"/>
      <c r="AV263" s="42"/>
      <c r="AW263" s="42"/>
      <c r="AX263" s="42"/>
    </row>
    <row r="264" ht="15.75" customHeight="1">
      <c r="AR264" s="42"/>
      <c r="AS264" s="42"/>
      <c r="AT264" s="42"/>
      <c r="AU264" s="42"/>
      <c r="AV264" s="42"/>
      <c r="AW264" s="42"/>
      <c r="AX264" s="42"/>
    </row>
    <row r="265" ht="15.75" customHeight="1">
      <c r="AR265" s="42"/>
      <c r="AS265" s="42"/>
      <c r="AT265" s="42"/>
      <c r="AU265" s="42"/>
      <c r="AV265" s="42"/>
      <c r="AW265" s="42"/>
      <c r="AX265" s="42"/>
    </row>
    <row r="266" ht="15.75" customHeight="1">
      <c r="AR266" s="42"/>
      <c r="AS266" s="42"/>
      <c r="AT266" s="42"/>
      <c r="AU266" s="42"/>
      <c r="AV266" s="42"/>
      <c r="AW266" s="42"/>
      <c r="AX266" s="42"/>
    </row>
    <row r="267" ht="15.75" customHeight="1">
      <c r="AR267" s="42"/>
      <c r="AS267" s="42"/>
      <c r="AT267" s="42"/>
      <c r="AU267" s="42"/>
      <c r="AV267" s="42"/>
      <c r="AW267" s="42"/>
      <c r="AX267" s="42"/>
    </row>
    <row r="268" ht="15.75" customHeight="1">
      <c r="AR268" s="42"/>
      <c r="AS268" s="42"/>
      <c r="AT268" s="42"/>
      <c r="AU268" s="42"/>
      <c r="AV268" s="42"/>
      <c r="AW268" s="42"/>
      <c r="AX268" s="42"/>
    </row>
    <row r="269" ht="15.75" customHeight="1">
      <c r="AR269" s="42"/>
      <c r="AS269" s="42"/>
      <c r="AT269" s="42"/>
      <c r="AU269" s="42"/>
      <c r="AV269" s="42"/>
      <c r="AW269" s="42"/>
      <c r="AX269" s="42"/>
    </row>
    <row r="270" ht="15.75" customHeight="1">
      <c r="AR270" s="42"/>
      <c r="AS270" s="42"/>
      <c r="AT270" s="42"/>
      <c r="AU270" s="42"/>
      <c r="AV270" s="42"/>
      <c r="AW270" s="42"/>
      <c r="AX270" s="42"/>
    </row>
    <row r="271" ht="15.75" customHeight="1">
      <c r="AR271" s="42"/>
      <c r="AS271" s="42"/>
      <c r="AT271" s="42"/>
      <c r="AU271" s="42"/>
      <c r="AV271" s="42"/>
      <c r="AW271" s="42"/>
      <c r="AX271" s="42"/>
    </row>
    <row r="272" ht="15.75" customHeight="1">
      <c r="AR272" s="42"/>
      <c r="AS272" s="42"/>
      <c r="AT272" s="42"/>
      <c r="AU272" s="42"/>
      <c r="AV272" s="42"/>
      <c r="AW272" s="42"/>
      <c r="AX272" s="42"/>
    </row>
    <row r="273" ht="15.75" customHeight="1">
      <c r="AR273" s="42"/>
      <c r="AS273" s="42"/>
      <c r="AT273" s="42"/>
      <c r="AU273" s="42"/>
      <c r="AV273" s="42"/>
      <c r="AW273" s="42"/>
      <c r="AX273" s="42"/>
    </row>
    <row r="274" ht="15.75" customHeight="1">
      <c r="AR274" s="42"/>
      <c r="AS274" s="42"/>
      <c r="AT274" s="42"/>
      <c r="AU274" s="42"/>
      <c r="AV274" s="42"/>
      <c r="AW274" s="42"/>
      <c r="AX274" s="42"/>
    </row>
    <row r="275" ht="15.75" customHeight="1">
      <c r="AR275" s="42"/>
      <c r="AS275" s="42"/>
      <c r="AT275" s="42"/>
      <c r="AU275" s="42"/>
      <c r="AV275" s="42"/>
      <c r="AW275" s="42"/>
      <c r="AX275" s="42"/>
    </row>
    <row r="276" ht="15.75" customHeight="1">
      <c r="AR276" s="42"/>
      <c r="AS276" s="42"/>
      <c r="AT276" s="42"/>
      <c r="AU276" s="42"/>
      <c r="AV276" s="42"/>
      <c r="AW276" s="42"/>
      <c r="AX276" s="42"/>
    </row>
    <row r="277" ht="15.75" customHeight="1">
      <c r="AR277" s="42"/>
      <c r="AS277" s="42"/>
      <c r="AT277" s="42"/>
      <c r="AU277" s="42"/>
      <c r="AV277" s="42"/>
      <c r="AW277" s="42"/>
      <c r="AX277" s="42"/>
    </row>
    <row r="278" ht="15.75" customHeight="1">
      <c r="AR278" s="42"/>
      <c r="AS278" s="42"/>
      <c r="AT278" s="42"/>
      <c r="AU278" s="42"/>
      <c r="AV278" s="42"/>
      <c r="AW278" s="42"/>
      <c r="AX278" s="42"/>
    </row>
    <row r="279" ht="15.75" customHeight="1">
      <c r="AR279" s="42"/>
      <c r="AS279" s="42"/>
      <c r="AT279" s="42"/>
      <c r="AU279" s="42"/>
      <c r="AV279" s="42"/>
      <c r="AW279" s="42"/>
      <c r="AX279" s="42"/>
    </row>
    <row r="280" ht="15.75" customHeight="1">
      <c r="AR280" s="42"/>
      <c r="AS280" s="42"/>
      <c r="AT280" s="42"/>
      <c r="AU280" s="42"/>
      <c r="AV280" s="42"/>
      <c r="AW280" s="42"/>
      <c r="AX280" s="42"/>
    </row>
    <row r="281" ht="15.75" customHeight="1">
      <c r="AR281" s="42"/>
      <c r="AS281" s="42"/>
      <c r="AT281" s="42"/>
      <c r="AU281" s="42"/>
      <c r="AV281" s="42"/>
      <c r="AW281" s="42"/>
      <c r="AX281" s="42"/>
    </row>
    <row r="282" ht="15.75" customHeight="1">
      <c r="AR282" s="42"/>
      <c r="AS282" s="42"/>
      <c r="AT282" s="42"/>
      <c r="AU282" s="42"/>
      <c r="AV282" s="42"/>
      <c r="AW282" s="42"/>
      <c r="AX282" s="42"/>
    </row>
    <row r="283" ht="15.75" customHeight="1">
      <c r="AR283" s="42"/>
      <c r="AS283" s="42"/>
      <c r="AT283" s="42"/>
      <c r="AU283" s="42"/>
      <c r="AV283" s="42"/>
      <c r="AW283" s="42"/>
      <c r="AX283" s="42"/>
    </row>
    <row r="284" ht="15.75" customHeight="1">
      <c r="AR284" s="42"/>
      <c r="AS284" s="42"/>
      <c r="AT284" s="42"/>
      <c r="AU284" s="42"/>
      <c r="AV284" s="42"/>
      <c r="AW284" s="42"/>
      <c r="AX284" s="42"/>
    </row>
    <row r="285" ht="15.75" customHeight="1">
      <c r="AR285" s="42"/>
      <c r="AS285" s="42"/>
      <c r="AT285" s="42"/>
      <c r="AU285" s="42"/>
      <c r="AV285" s="42"/>
      <c r="AW285" s="42"/>
      <c r="AX285" s="42"/>
    </row>
    <row r="286" ht="15.75" customHeight="1">
      <c r="AR286" s="42"/>
      <c r="AS286" s="42"/>
      <c r="AT286" s="42"/>
      <c r="AU286" s="42"/>
      <c r="AV286" s="42"/>
      <c r="AW286" s="42"/>
      <c r="AX286" s="42"/>
    </row>
    <row r="287" ht="15.75" customHeight="1">
      <c r="AR287" s="42"/>
      <c r="AS287" s="42"/>
      <c r="AT287" s="42"/>
      <c r="AU287" s="42"/>
      <c r="AV287" s="42"/>
      <c r="AW287" s="42"/>
      <c r="AX287" s="42"/>
    </row>
    <row r="288" ht="15.75" customHeight="1">
      <c r="AR288" s="42"/>
      <c r="AS288" s="42"/>
      <c r="AT288" s="42"/>
      <c r="AU288" s="42"/>
      <c r="AV288" s="42"/>
      <c r="AW288" s="42"/>
      <c r="AX288" s="42"/>
    </row>
    <row r="289" ht="15.75" customHeight="1">
      <c r="AR289" s="42"/>
      <c r="AS289" s="42"/>
      <c r="AT289" s="42"/>
      <c r="AU289" s="42"/>
      <c r="AV289" s="42"/>
      <c r="AW289" s="42"/>
      <c r="AX289" s="42"/>
    </row>
    <row r="290" ht="15.75" customHeight="1">
      <c r="AR290" s="42"/>
      <c r="AS290" s="42"/>
      <c r="AT290" s="42"/>
      <c r="AU290" s="42"/>
      <c r="AV290" s="42"/>
      <c r="AW290" s="42"/>
      <c r="AX290" s="42"/>
    </row>
    <row r="291" ht="15.75" customHeight="1">
      <c r="AR291" s="42"/>
      <c r="AS291" s="42"/>
      <c r="AT291" s="42"/>
      <c r="AU291" s="42"/>
      <c r="AV291" s="42"/>
      <c r="AW291" s="42"/>
      <c r="AX291" s="42"/>
    </row>
    <row r="292" ht="15.75" customHeight="1">
      <c r="AR292" s="42"/>
      <c r="AS292" s="42"/>
      <c r="AT292" s="42"/>
      <c r="AU292" s="42"/>
      <c r="AV292" s="42"/>
      <c r="AW292" s="42"/>
      <c r="AX292" s="42"/>
    </row>
    <row r="293" ht="15.75" customHeight="1">
      <c r="AR293" s="42"/>
      <c r="AS293" s="42"/>
      <c r="AT293" s="42"/>
      <c r="AU293" s="42"/>
      <c r="AV293" s="42"/>
      <c r="AW293" s="42"/>
      <c r="AX293" s="42"/>
    </row>
    <row r="294" ht="15.75" customHeight="1">
      <c r="AR294" s="42"/>
      <c r="AS294" s="42"/>
      <c r="AT294" s="42"/>
      <c r="AU294" s="42"/>
      <c r="AV294" s="42"/>
      <c r="AW294" s="42"/>
      <c r="AX294" s="42"/>
    </row>
    <row r="295" ht="15.75" customHeight="1">
      <c r="AR295" s="42"/>
      <c r="AS295" s="42"/>
      <c r="AT295" s="42"/>
      <c r="AU295" s="42"/>
      <c r="AV295" s="42"/>
      <c r="AW295" s="42"/>
      <c r="AX295" s="42"/>
    </row>
    <row r="296" ht="15.75" customHeight="1">
      <c r="AR296" s="42"/>
      <c r="AS296" s="42"/>
      <c r="AT296" s="42"/>
      <c r="AU296" s="42"/>
      <c r="AV296" s="42"/>
      <c r="AW296" s="42"/>
      <c r="AX296" s="42"/>
    </row>
    <row r="297" ht="15.75" customHeight="1">
      <c r="AR297" s="42"/>
      <c r="AS297" s="42"/>
      <c r="AT297" s="42"/>
      <c r="AU297" s="42"/>
      <c r="AV297" s="42"/>
      <c r="AW297" s="42"/>
      <c r="AX297" s="42"/>
    </row>
    <row r="298" ht="15.75" customHeight="1">
      <c r="AR298" s="42"/>
      <c r="AS298" s="42"/>
      <c r="AT298" s="42"/>
      <c r="AU298" s="42"/>
      <c r="AV298" s="42"/>
      <c r="AW298" s="42"/>
      <c r="AX298" s="42"/>
    </row>
    <row r="299" ht="15.75" customHeight="1">
      <c r="AR299" s="42"/>
      <c r="AS299" s="42"/>
      <c r="AT299" s="42"/>
      <c r="AU299" s="42"/>
      <c r="AV299" s="42"/>
      <c r="AW299" s="42"/>
      <c r="AX299" s="42"/>
    </row>
    <row r="300" ht="15.75" customHeight="1">
      <c r="AR300" s="42"/>
      <c r="AS300" s="42"/>
      <c r="AT300" s="42"/>
      <c r="AU300" s="42"/>
      <c r="AV300" s="42"/>
      <c r="AW300" s="42"/>
      <c r="AX300" s="42"/>
    </row>
    <row r="301" ht="15.75" customHeight="1">
      <c r="AR301" s="42"/>
      <c r="AS301" s="42"/>
      <c r="AT301" s="42"/>
      <c r="AU301" s="42"/>
      <c r="AV301" s="42"/>
      <c r="AW301" s="42"/>
      <c r="AX301" s="42"/>
    </row>
    <row r="302" ht="15.75" customHeight="1">
      <c r="AR302" s="42"/>
      <c r="AS302" s="42"/>
      <c r="AT302" s="42"/>
      <c r="AU302" s="42"/>
      <c r="AV302" s="42"/>
      <c r="AW302" s="42"/>
      <c r="AX302" s="42"/>
    </row>
    <row r="303" ht="15.75" customHeight="1">
      <c r="AR303" s="42"/>
      <c r="AS303" s="42"/>
      <c r="AT303" s="42"/>
      <c r="AU303" s="42"/>
      <c r="AV303" s="42"/>
      <c r="AW303" s="42"/>
      <c r="AX303" s="42"/>
    </row>
    <row r="304" ht="15.75" customHeight="1">
      <c r="AR304" s="42"/>
      <c r="AS304" s="42"/>
      <c r="AT304" s="42"/>
      <c r="AU304" s="42"/>
      <c r="AV304" s="42"/>
      <c r="AW304" s="42"/>
      <c r="AX304" s="42"/>
    </row>
    <row r="305" ht="15.75" customHeight="1">
      <c r="AR305" s="42"/>
      <c r="AS305" s="42"/>
      <c r="AT305" s="42"/>
      <c r="AU305" s="42"/>
      <c r="AV305" s="42"/>
      <c r="AW305" s="42"/>
      <c r="AX305" s="42"/>
    </row>
    <row r="306" ht="15.75" customHeight="1">
      <c r="AR306" s="42"/>
      <c r="AS306" s="42"/>
      <c r="AT306" s="42"/>
      <c r="AU306" s="42"/>
      <c r="AV306" s="42"/>
      <c r="AW306" s="42"/>
      <c r="AX306" s="42"/>
    </row>
    <row r="307" ht="15.75" customHeight="1">
      <c r="AR307" s="42"/>
      <c r="AS307" s="42"/>
      <c r="AT307" s="42"/>
      <c r="AU307" s="42"/>
      <c r="AV307" s="42"/>
      <c r="AW307" s="42"/>
      <c r="AX307" s="42"/>
    </row>
    <row r="308" ht="15.75" customHeight="1">
      <c r="AR308" s="42"/>
      <c r="AS308" s="42"/>
      <c r="AT308" s="42"/>
      <c r="AU308" s="42"/>
      <c r="AV308" s="42"/>
      <c r="AW308" s="42"/>
      <c r="AX308" s="42"/>
    </row>
    <row r="309" ht="15.75" customHeight="1">
      <c r="AR309" s="42"/>
      <c r="AS309" s="42"/>
      <c r="AT309" s="42"/>
      <c r="AU309" s="42"/>
      <c r="AV309" s="42"/>
      <c r="AW309" s="42"/>
      <c r="AX309" s="42"/>
    </row>
    <row r="310" ht="15.75" customHeight="1">
      <c r="AR310" s="42"/>
      <c r="AS310" s="42"/>
      <c r="AT310" s="42"/>
      <c r="AU310" s="42"/>
      <c r="AV310" s="42"/>
      <c r="AW310" s="42"/>
      <c r="AX310" s="42"/>
    </row>
    <row r="311" ht="15.75" customHeight="1">
      <c r="AR311" s="42"/>
      <c r="AS311" s="42"/>
      <c r="AT311" s="42"/>
      <c r="AU311" s="42"/>
      <c r="AV311" s="42"/>
      <c r="AW311" s="42"/>
      <c r="AX311" s="42"/>
    </row>
    <row r="312" ht="15.75" customHeight="1">
      <c r="AR312" s="42"/>
      <c r="AS312" s="42"/>
      <c r="AT312" s="42"/>
      <c r="AU312" s="42"/>
      <c r="AV312" s="42"/>
      <c r="AW312" s="42"/>
      <c r="AX312" s="42"/>
    </row>
    <row r="313" ht="15.75" customHeight="1">
      <c r="AR313" s="42"/>
      <c r="AS313" s="42"/>
      <c r="AT313" s="42"/>
      <c r="AU313" s="42"/>
      <c r="AV313" s="42"/>
      <c r="AW313" s="42"/>
      <c r="AX313" s="42"/>
    </row>
    <row r="314" ht="15.75" customHeight="1">
      <c r="AR314" s="42"/>
      <c r="AS314" s="42"/>
      <c r="AT314" s="42"/>
      <c r="AU314" s="42"/>
      <c r="AV314" s="42"/>
      <c r="AW314" s="42"/>
      <c r="AX314" s="42"/>
    </row>
    <row r="315" ht="15.75" customHeight="1">
      <c r="AR315" s="42"/>
      <c r="AS315" s="42"/>
      <c r="AT315" s="42"/>
      <c r="AU315" s="42"/>
      <c r="AV315" s="42"/>
      <c r="AW315" s="42"/>
      <c r="AX315" s="42"/>
    </row>
    <row r="316" ht="15.75" customHeight="1">
      <c r="AR316" s="42"/>
      <c r="AS316" s="42"/>
      <c r="AT316" s="42"/>
      <c r="AU316" s="42"/>
      <c r="AV316" s="42"/>
      <c r="AW316" s="42"/>
      <c r="AX316" s="42"/>
    </row>
    <row r="317" ht="15.75" customHeight="1">
      <c r="AR317" s="42"/>
      <c r="AS317" s="42"/>
      <c r="AT317" s="42"/>
      <c r="AU317" s="42"/>
      <c r="AV317" s="42"/>
      <c r="AW317" s="42"/>
      <c r="AX317" s="42"/>
    </row>
    <row r="318" ht="15.75" customHeight="1">
      <c r="AR318" s="42"/>
      <c r="AS318" s="42"/>
      <c r="AT318" s="42"/>
      <c r="AU318" s="42"/>
      <c r="AV318" s="42"/>
      <c r="AW318" s="42"/>
      <c r="AX318" s="42"/>
    </row>
    <row r="319" ht="15.75" customHeight="1">
      <c r="AR319" s="42"/>
      <c r="AS319" s="42"/>
      <c r="AT319" s="42"/>
      <c r="AU319" s="42"/>
      <c r="AV319" s="42"/>
      <c r="AW319" s="42"/>
      <c r="AX319" s="42"/>
    </row>
    <row r="320" ht="15.75" customHeight="1">
      <c r="AR320" s="42"/>
      <c r="AS320" s="42"/>
      <c r="AT320" s="42"/>
      <c r="AU320" s="42"/>
      <c r="AV320" s="42"/>
      <c r="AW320" s="42"/>
      <c r="AX320" s="42"/>
    </row>
    <row r="321" ht="15.75" customHeight="1">
      <c r="AR321" s="42"/>
      <c r="AS321" s="42"/>
      <c r="AT321" s="42"/>
      <c r="AU321" s="42"/>
      <c r="AV321" s="42"/>
      <c r="AW321" s="42"/>
      <c r="AX321" s="42"/>
    </row>
    <row r="322" ht="15.75" customHeight="1">
      <c r="AR322" s="42"/>
      <c r="AS322" s="42"/>
      <c r="AT322" s="42"/>
      <c r="AU322" s="42"/>
      <c r="AV322" s="42"/>
      <c r="AW322" s="42"/>
      <c r="AX322" s="42"/>
    </row>
    <row r="323" ht="15.75" customHeight="1">
      <c r="AR323" s="42"/>
      <c r="AS323" s="42"/>
      <c r="AT323" s="42"/>
      <c r="AU323" s="42"/>
      <c r="AV323" s="42"/>
      <c r="AW323" s="42"/>
      <c r="AX323" s="42"/>
    </row>
    <row r="324" ht="15.75" customHeight="1">
      <c r="AR324" s="42"/>
      <c r="AS324" s="42"/>
      <c r="AT324" s="42"/>
      <c r="AU324" s="42"/>
      <c r="AV324" s="42"/>
      <c r="AW324" s="42"/>
      <c r="AX324" s="42"/>
    </row>
    <row r="325" ht="15.75" customHeight="1">
      <c r="AR325" s="42"/>
      <c r="AS325" s="42"/>
      <c r="AT325" s="42"/>
      <c r="AU325" s="42"/>
      <c r="AV325" s="42"/>
      <c r="AW325" s="42"/>
      <c r="AX325" s="42"/>
    </row>
    <row r="326" ht="15.75" customHeight="1">
      <c r="AR326" s="42"/>
      <c r="AS326" s="42"/>
      <c r="AT326" s="42"/>
      <c r="AU326" s="42"/>
      <c r="AV326" s="42"/>
      <c r="AW326" s="42"/>
      <c r="AX326" s="42"/>
    </row>
    <row r="327" ht="15.75" customHeight="1">
      <c r="AR327" s="42"/>
      <c r="AS327" s="42"/>
      <c r="AT327" s="42"/>
      <c r="AU327" s="42"/>
      <c r="AV327" s="42"/>
      <c r="AW327" s="42"/>
      <c r="AX327" s="42"/>
    </row>
    <row r="328" ht="15.75" customHeight="1">
      <c r="AR328" s="42"/>
      <c r="AS328" s="42"/>
      <c r="AT328" s="42"/>
      <c r="AU328" s="42"/>
      <c r="AV328" s="42"/>
      <c r="AW328" s="42"/>
      <c r="AX328" s="42"/>
    </row>
    <row r="329" ht="15.75" customHeight="1">
      <c r="AR329" s="42"/>
      <c r="AS329" s="42"/>
      <c r="AT329" s="42"/>
      <c r="AU329" s="42"/>
      <c r="AV329" s="42"/>
      <c r="AW329" s="42"/>
      <c r="AX329" s="42"/>
    </row>
    <row r="330" ht="15.75" customHeight="1">
      <c r="AR330" s="42"/>
      <c r="AS330" s="42"/>
      <c r="AT330" s="42"/>
      <c r="AU330" s="42"/>
      <c r="AV330" s="42"/>
      <c r="AW330" s="42"/>
      <c r="AX330" s="42"/>
    </row>
    <row r="331" ht="15.75" customHeight="1">
      <c r="AR331" s="42"/>
      <c r="AS331" s="42"/>
      <c r="AT331" s="42"/>
      <c r="AU331" s="42"/>
      <c r="AV331" s="42"/>
      <c r="AW331" s="42"/>
      <c r="AX331" s="42"/>
    </row>
    <row r="332" ht="15.75" customHeight="1">
      <c r="AR332" s="42"/>
      <c r="AS332" s="42"/>
      <c r="AT332" s="42"/>
      <c r="AU332" s="42"/>
      <c r="AV332" s="42"/>
      <c r="AW332" s="42"/>
      <c r="AX332" s="42"/>
    </row>
    <row r="333" ht="15.75" customHeight="1">
      <c r="AR333" s="42"/>
      <c r="AS333" s="42"/>
      <c r="AT333" s="42"/>
      <c r="AU333" s="42"/>
      <c r="AV333" s="42"/>
      <c r="AW333" s="42"/>
      <c r="AX333" s="42"/>
    </row>
    <row r="334" ht="15.75" customHeight="1">
      <c r="AR334" s="42"/>
      <c r="AS334" s="42"/>
      <c r="AT334" s="42"/>
      <c r="AU334" s="42"/>
      <c r="AV334" s="42"/>
      <c r="AW334" s="42"/>
      <c r="AX334" s="42"/>
    </row>
    <row r="335" ht="15.75" customHeight="1">
      <c r="AR335" s="42"/>
      <c r="AS335" s="42"/>
      <c r="AT335" s="42"/>
      <c r="AU335" s="42"/>
      <c r="AV335" s="42"/>
      <c r="AW335" s="42"/>
      <c r="AX335" s="42"/>
    </row>
    <row r="336" ht="15.75" customHeight="1">
      <c r="AR336" s="42"/>
      <c r="AS336" s="42"/>
      <c r="AT336" s="42"/>
      <c r="AU336" s="42"/>
      <c r="AV336" s="42"/>
      <c r="AW336" s="42"/>
      <c r="AX336" s="42"/>
    </row>
    <row r="337" ht="15.75" customHeight="1">
      <c r="AR337" s="42"/>
      <c r="AS337" s="42"/>
      <c r="AT337" s="42"/>
      <c r="AU337" s="42"/>
      <c r="AV337" s="42"/>
      <c r="AW337" s="42"/>
      <c r="AX337" s="42"/>
    </row>
    <row r="338" ht="15.75" customHeight="1">
      <c r="AR338" s="42"/>
      <c r="AS338" s="42"/>
      <c r="AT338" s="42"/>
      <c r="AU338" s="42"/>
      <c r="AV338" s="42"/>
      <c r="AW338" s="42"/>
      <c r="AX338" s="42"/>
    </row>
    <row r="339" ht="15.75" customHeight="1">
      <c r="AR339" s="42"/>
      <c r="AS339" s="42"/>
      <c r="AT339" s="42"/>
      <c r="AU339" s="42"/>
      <c r="AV339" s="42"/>
      <c r="AW339" s="42"/>
      <c r="AX339" s="42"/>
    </row>
    <row r="340" ht="15.75" customHeight="1">
      <c r="AR340" s="42"/>
      <c r="AS340" s="42"/>
      <c r="AT340" s="42"/>
      <c r="AU340" s="42"/>
      <c r="AV340" s="42"/>
      <c r="AW340" s="42"/>
      <c r="AX340" s="42"/>
    </row>
    <row r="341" ht="15.75" customHeight="1">
      <c r="AR341" s="42"/>
      <c r="AS341" s="42"/>
      <c r="AT341" s="42"/>
      <c r="AU341" s="42"/>
      <c r="AV341" s="42"/>
      <c r="AW341" s="42"/>
      <c r="AX341" s="42"/>
    </row>
    <row r="342" ht="15.75" customHeight="1">
      <c r="AR342" s="42"/>
      <c r="AS342" s="42"/>
      <c r="AT342" s="42"/>
      <c r="AU342" s="42"/>
      <c r="AV342" s="42"/>
      <c r="AW342" s="42"/>
      <c r="AX342" s="42"/>
    </row>
    <row r="343" ht="15.75" customHeight="1">
      <c r="AR343" s="42"/>
      <c r="AS343" s="42"/>
      <c r="AT343" s="42"/>
      <c r="AU343" s="42"/>
      <c r="AV343" s="42"/>
      <c r="AW343" s="42"/>
      <c r="AX343" s="42"/>
    </row>
    <row r="344" ht="15.75" customHeight="1">
      <c r="AR344" s="42"/>
      <c r="AS344" s="42"/>
      <c r="AT344" s="42"/>
      <c r="AU344" s="42"/>
      <c r="AV344" s="42"/>
      <c r="AW344" s="42"/>
      <c r="AX344" s="42"/>
    </row>
    <row r="345" ht="15.75" customHeight="1">
      <c r="AR345" s="42"/>
      <c r="AS345" s="42"/>
      <c r="AT345" s="42"/>
      <c r="AU345" s="42"/>
      <c r="AV345" s="42"/>
      <c r="AW345" s="42"/>
      <c r="AX345" s="42"/>
    </row>
    <row r="346" ht="15.75" customHeight="1">
      <c r="AR346" s="42"/>
      <c r="AS346" s="42"/>
      <c r="AT346" s="42"/>
      <c r="AU346" s="42"/>
      <c r="AV346" s="42"/>
      <c r="AW346" s="42"/>
      <c r="AX346" s="42"/>
    </row>
    <row r="347" ht="15.75" customHeight="1">
      <c r="AR347" s="42"/>
      <c r="AS347" s="42"/>
      <c r="AT347" s="42"/>
      <c r="AU347" s="42"/>
      <c r="AV347" s="42"/>
      <c r="AW347" s="42"/>
      <c r="AX347" s="42"/>
    </row>
    <row r="348" ht="15.75" customHeight="1">
      <c r="AR348" s="42"/>
      <c r="AS348" s="42"/>
      <c r="AT348" s="42"/>
      <c r="AU348" s="42"/>
      <c r="AV348" s="42"/>
      <c r="AW348" s="42"/>
      <c r="AX348" s="42"/>
    </row>
    <row r="349" ht="15.75" customHeight="1">
      <c r="AR349" s="42"/>
      <c r="AS349" s="42"/>
      <c r="AT349" s="42"/>
      <c r="AU349" s="42"/>
      <c r="AV349" s="42"/>
      <c r="AW349" s="42"/>
      <c r="AX349" s="42"/>
    </row>
    <row r="350" ht="15.75" customHeight="1">
      <c r="AR350" s="42"/>
      <c r="AS350" s="42"/>
      <c r="AT350" s="42"/>
      <c r="AU350" s="42"/>
      <c r="AV350" s="42"/>
      <c r="AW350" s="42"/>
      <c r="AX350" s="42"/>
    </row>
    <row r="351" ht="15.75" customHeight="1">
      <c r="AR351" s="42"/>
      <c r="AS351" s="42"/>
      <c r="AT351" s="42"/>
      <c r="AU351" s="42"/>
      <c r="AV351" s="42"/>
      <c r="AW351" s="42"/>
      <c r="AX351" s="42"/>
    </row>
    <row r="352" ht="15.75" customHeight="1">
      <c r="AR352" s="42"/>
      <c r="AS352" s="42"/>
      <c r="AT352" s="42"/>
      <c r="AU352" s="42"/>
      <c r="AV352" s="42"/>
      <c r="AW352" s="42"/>
      <c r="AX352" s="42"/>
    </row>
    <row r="353" ht="15.75" customHeight="1">
      <c r="AR353" s="42"/>
      <c r="AS353" s="42"/>
      <c r="AT353" s="42"/>
      <c r="AU353" s="42"/>
      <c r="AV353" s="42"/>
      <c r="AW353" s="42"/>
      <c r="AX353" s="42"/>
    </row>
    <row r="354" ht="15.75" customHeight="1">
      <c r="AR354" s="42"/>
      <c r="AS354" s="42"/>
      <c r="AT354" s="42"/>
      <c r="AU354" s="42"/>
      <c r="AV354" s="42"/>
      <c r="AW354" s="42"/>
      <c r="AX354" s="42"/>
    </row>
    <row r="355" ht="15.75" customHeight="1">
      <c r="AR355" s="42"/>
      <c r="AS355" s="42"/>
      <c r="AT355" s="42"/>
      <c r="AU355" s="42"/>
      <c r="AV355" s="42"/>
      <c r="AW355" s="42"/>
      <c r="AX355" s="42"/>
    </row>
    <row r="356" ht="15.75" customHeight="1">
      <c r="AR356" s="42"/>
      <c r="AS356" s="42"/>
      <c r="AT356" s="42"/>
      <c r="AU356" s="42"/>
      <c r="AV356" s="42"/>
      <c r="AW356" s="42"/>
      <c r="AX356" s="42"/>
    </row>
    <row r="357" ht="15.75" customHeight="1">
      <c r="AR357" s="42"/>
      <c r="AS357" s="42"/>
      <c r="AT357" s="42"/>
      <c r="AU357" s="42"/>
      <c r="AV357" s="42"/>
      <c r="AW357" s="42"/>
      <c r="AX357" s="42"/>
    </row>
    <row r="358" ht="15.75" customHeight="1">
      <c r="AR358" s="42"/>
      <c r="AS358" s="42"/>
      <c r="AT358" s="42"/>
      <c r="AU358" s="42"/>
      <c r="AV358" s="42"/>
      <c r="AW358" s="42"/>
      <c r="AX358" s="42"/>
    </row>
    <row r="359" ht="15.75" customHeight="1">
      <c r="AR359" s="42"/>
      <c r="AS359" s="42"/>
      <c r="AT359" s="42"/>
      <c r="AU359" s="42"/>
      <c r="AV359" s="42"/>
      <c r="AW359" s="42"/>
      <c r="AX359" s="42"/>
    </row>
    <row r="360" ht="15.75" customHeight="1">
      <c r="AR360" s="42"/>
      <c r="AS360" s="42"/>
      <c r="AT360" s="42"/>
      <c r="AU360" s="42"/>
      <c r="AV360" s="42"/>
      <c r="AW360" s="42"/>
      <c r="AX360" s="42"/>
    </row>
    <row r="361" ht="15.75" customHeight="1">
      <c r="AR361" s="42"/>
      <c r="AS361" s="42"/>
      <c r="AT361" s="42"/>
      <c r="AU361" s="42"/>
      <c r="AV361" s="42"/>
      <c r="AW361" s="42"/>
      <c r="AX361" s="42"/>
    </row>
    <row r="362" ht="15.75" customHeight="1">
      <c r="AR362" s="42"/>
      <c r="AS362" s="42"/>
      <c r="AT362" s="42"/>
      <c r="AU362" s="42"/>
      <c r="AV362" s="42"/>
      <c r="AW362" s="42"/>
      <c r="AX362" s="42"/>
    </row>
    <row r="363" ht="15.75" customHeight="1">
      <c r="AR363" s="42"/>
      <c r="AS363" s="42"/>
      <c r="AT363" s="42"/>
      <c r="AU363" s="42"/>
      <c r="AV363" s="42"/>
      <c r="AW363" s="42"/>
      <c r="AX363" s="42"/>
    </row>
    <row r="364" ht="15.75" customHeight="1">
      <c r="AR364" s="42"/>
      <c r="AS364" s="42"/>
      <c r="AT364" s="42"/>
      <c r="AU364" s="42"/>
      <c r="AV364" s="42"/>
      <c r="AW364" s="42"/>
      <c r="AX364" s="42"/>
    </row>
    <row r="365" ht="15.75" customHeight="1">
      <c r="AR365" s="42"/>
      <c r="AS365" s="42"/>
      <c r="AT365" s="42"/>
      <c r="AU365" s="42"/>
      <c r="AV365" s="42"/>
      <c r="AW365" s="42"/>
      <c r="AX365" s="42"/>
    </row>
    <row r="366" ht="15.75" customHeight="1">
      <c r="AR366" s="42"/>
      <c r="AS366" s="42"/>
      <c r="AT366" s="42"/>
      <c r="AU366" s="42"/>
      <c r="AV366" s="42"/>
      <c r="AW366" s="42"/>
      <c r="AX366" s="42"/>
    </row>
    <row r="367" ht="15.75" customHeight="1">
      <c r="AR367" s="42"/>
      <c r="AS367" s="42"/>
      <c r="AT367" s="42"/>
      <c r="AU367" s="42"/>
      <c r="AV367" s="42"/>
      <c r="AW367" s="42"/>
      <c r="AX367" s="42"/>
    </row>
    <row r="368" ht="15.75" customHeight="1">
      <c r="AR368" s="42"/>
      <c r="AS368" s="42"/>
      <c r="AT368" s="42"/>
      <c r="AU368" s="42"/>
      <c r="AV368" s="42"/>
      <c r="AW368" s="42"/>
      <c r="AX368" s="42"/>
    </row>
    <row r="369" ht="15.75" customHeight="1">
      <c r="AR369" s="42"/>
      <c r="AS369" s="42"/>
      <c r="AT369" s="42"/>
      <c r="AU369" s="42"/>
      <c r="AV369" s="42"/>
      <c r="AW369" s="42"/>
      <c r="AX369" s="42"/>
    </row>
    <row r="370" ht="15.75" customHeight="1">
      <c r="AR370" s="42"/>
      <c r="AS370" s="42"/>
      <c r="AT370" s="42"/>
      <c r="AU370" s="42"/>
      <c r="AV370" s="42"/>
      <c r="AW370" s="42"/>
      <c r="AX370" s="42"/>
    </row>
    <row r="371" ht="15.75" customHeight="1">
      <c r="AR371" s="42"/>
      <c r="AS371" s="42"/>
      <c r="AT371" s="42"/>
      <c r="AU371" s="42"/>
      <c r="AV371" s="42"/>
      <c r="AW371" s="42"/>
      <c r="AX371" s="42"/>
    </row>
    <row r="372" ht="15.75" customHeight="1">
      <c r="AR372" s="42"/>
      <c r="AS372" s="42"/>
      <c r="AT372" s="42"/>
      <c r="AU372" s="42"/>
      <c r="AV372" s="42"/>
      <c r="AW372" s="42"/>
      <c r="AX372" s="42"/>
    </row>
    <row r="373" ht="15.75" customHeight="1">
      <c r="AR373" s="42"/>
      <c r="AS373" s="42"/>
      <c r="AT373" s="42"/>
      <c r="AU373" s="42"/>
      <c r="AV373" s="42"/>
      <c r="AW373" s="42"/>
      <c r="AX373" s="42"/>
    </row>
    <row r="374" ht="15.75" customHeight="1">
      <c r="AR374" s="42"/>
      <c r="AS374" s="42"/>
      <c r="AT374" s="42"/>
      <c r="AU374" s="42"/>
      <c r="AV374" s="42"/>
      <c r="AW374" s="42"/>
      <c r="AX374" s="42"/>
    </row>
    <row r="375" ht="15.75" customHeight="1">
      <c r="AR375" s="42"/>
      <c r="AS375" s="42"/>
      <c r="AT375" s="42"/>
      <c r="AU375" s="42"/>
      <c r="AV375" s="42"/>
      <c r="AW375" s="42"/>
      <c r="AX375" s="42"/>
    </row>
    <row r="376" ht="15.75" customHeight="1">
      <c r="AR376" s="42"/>
      <c r="AS376" s="42"/>
      <c r="AT376" s="42"/>
      <c r="AU376" s="42"/>
      <c r="AV376" s="42"/>
      <c r="AW376" s="42"/>
      <c r="AX376" s="42"/>
    </row>
    <row r="377" ht="15.75" customHeight="1">
      <c r="AR377" s="42"/>
      <c r="AS377" s="42"/>
      <c r="AT377" s="42"/>
      <c r="AU377" s="42"/>
      <c r="AV377" s="42"/>
      <c r="AW377" s="42"/>
      <c r="AX377" s="42"/>
    </row>
    <row r="378" ht="15.75" customHeight="1">
      <c r="AR378" s="42"/>
      <c r="AS378" s="42"/>
      <c r="AT378" s="42"/>
      <c r="AU378" s="42"/>
      <c r="AV378" s="42"/>
      <c r="AW378" s="42"/>
      <c r="AX378" s="42"/>
    </row>
    <row r="379" ht="15.75" customHeight="1">
      <c r="AR379" s="42"/>
      <c r="AS379" s="42"/>
      <c r="AT379" s="42"/>
      <c r="AU379" s="42"/>
      <c r="AV379" s="42"/>
      <c r="AW379" s="42"/>
      <c r="AX379" s="42"/>
    </row>
    <row r="380" ht="15.75" customHeight="1">
      <c r="AR380" s="42"/>
      <c r="AS380" s="42"/>
      <c r="AT380" s="42"/>
      <c r="AU380" s="42"/>
      <c r="AV380" s="42"/>
      <c r="AW380" s="42"/>
      <c r="AX380" s="42"/>
    </row>
    <row r="381" ht="15.75" customHeight="1">
      <c r="AR381" s="42"/>
      <c r="AS381" s="42"/>
      <c r="AT381" s="42"/>
      <c r="AU381" s="42"/>
      <c r="AV381" s="42"/>
      <c r="AW381" s="42"/>
      <c r="AX381" s="42"/>
    </row>
    <row r="382" ht="15.75" customHeight="1">
      <c r="AR382" s="42"/>
      <c r="AS382" s="42"/>
      <c r="AT382" s="42"/>
      <c r="AU382" s="42"/>
      <c r="AV382" s="42"/>
      <c r="AW382" s="42"/>
      <c r="AX382" s="42"/>
    </row>
    <row r="383" ht="15.75" customHeight="1">
      <c r="AR383" s="42"/>
      <c r="AS383" s="42"/>
      <c r="AT383" s="42"/>
      <c r="AU383" s="42"/>
      <c r="AV383" s="42"/>
      <c r="AW383" s="42"/>
      <c r="AX383" s="42"/>
    </row>
    <row r="384" ht="15.75" customHeight="1">
      <c r="AR384" s="42"/>
      <c r="AS384" s="42"/>
      <c r="AT384" s="42"/>
      <c r="AU384" s="42"/>
      <c r="AV384" s="42"/>
      <c r="AW384" s="42"/>
      <c r="AX384" s="42"/>
    </row>
    <row r="385" ht="15.75" customHeight="1">
      <c r="AR385" s="42"/>
      <c r="AS385" s="42"/>
      <c r="AT385" s="42"/>
      <c r="AU385" s="42"/>
      <c r="AV385" s="42"/>
      <c r="AW385" s="42"/>
      <c r="AX385" s="42"/>
    </row>
    <row r="386" ht="15.75" customHeight="1">
      <c r="AR386" s="42"/>
      <c r="AS386" s="42"/>
      <c r="AT386" s="42"/>
      <c r="AU386" s="42"/>
      <c r="AV386" s="42"/>
      <c r="AW386" s="42"/>
      <c r="AX386" s="42"/>
    </row>
    <row r="387" ht="15.75" customHeight="1">
      <c r="AR387" s="42"/>
      <c r="AS387" s="42"/>
      <c r="AT387" s="42"/>
      <c r="AU387" s="42"/>
      <c r="AV387" s="42"/>
      <c r="AW387" s="42"/>
      <c r="AX387" s="42"/>
    </row>
    <row r="388" ht="15.75" customHeight="1">
      <c r="AR388" s="42"/>
      <c r="AS388" s="42"/>
      <c r="AT388" s="42"/>
      <c r="AU388" s="42"/>
      <c r="AV388" s="42"/>
      <c r="AW388" s="42"/>
      <c r="AX388" s="42"/>
    </row>
    <row r="389" ht="15.75" customHeight="1">
      <c r="AR389" s="42"/>
      <c r="AS389" s="42"/>
      <c r="AT389" s="42"/>
      <c r="AU389" s="42"/>
      <c r="AV389" s="42"/>
      <c r="AW389" s="42"/>
      <c r="AX389" s="42"/>
    </row>
    <row r="390" ht="15.75" customHeight="1">
      <c r="AR390" s="42"/>
      <c r="AS390" s="42"/>
      <c r="AT390" s="42"/>
      <c r="AU390" s="42"/>
      <c r="AV390" s="42"/>
      <c r="AW390" s="42"/>
      <c r="AX390" s="42"/>
    </row>
    <row r="391" ht="15.75" customHeight="1">
      <c r="AR391" s="42"/>
      <c r="AS391" s="42"/>
      <c r="AT391" s="42"/>
      <c r="AU391" s="42"/>
      <c r="AV391" s="42"/>
      <c r="AW391" s="42"/>
      <c r="AX391" s="42"/>
    </row>
    <row r="392" ht="15.75" customHeight="1">
      <c r="AR392" s="42"/>
      <c r="AS392" s="42"/>
      <c r="AT392" s="42"/>
      <c r="AU392" s="42"/>
      <c r="AV392" s="42"/>
      <c r="AW392" s="42"/>
      <c r="AX392" s="42"/>
    </row>
    <row r="393" ht="15.75" customHeight="1">
      <c r="AR393" s="42"/>
      <c r="AS393" s="42"/>
      <c r="AT393" s="42"/>
      <c r="AU393" s="42"/>
      <c r="AV393" s="42"/>
      <c r="AW393" s="42"/>
      <c r="AX393" s="42"/>
    </row>
    <row r="394" ht="15.75" customHeight="1">
      <c r="AR394" s="42"/>
      <c r="AS394" s="42"/>
      <c r="AT394" s="42"/>
      <c r="AU394" s="42"/>
      <c r="AV394" s="42"/>
      <c r="AW394" s="42"/>
      <c r="AX394" s="42"/>
    </row>
    <row r="395" ht="15.75" customHeight="1">
      <c r="AR395" s="42"/>
      <c r="AS395" s="42"/>
      <c r="AT395" s="42"/>
      <c r="AU395" s="42"/>
      <c r="AV395" s="42"/>
      <c r="AW395" s="42"/>
      <c r="AX395" s="42"/>
    </row>
    <row r="396" ht="15.75" customHeight="1">
      <c r="AR396" s="42"/>
      <c r="AS396" s="42"/>
      <c r="AT396" s="42"/>
      <c r="AU396" s="42"/>
      <c r="AV396" s="42"/>
      <c r="AW396" s="42"/>
      <c r="AX396" s="42"/>
    </row>
    <row r="397" ht="15.75" customHeight="1">
      <c r="AR397" s="42"/>
      <c r="AS397" s="42"/>
      <c r="AT397" s="42"/>
      <c r="AU397" s="42"/>
      <c r="AV397" s="42"/>
      <c r="AW397" s="42"/>
      <c r="AX397" s="42"/>
    </row>
    <row r="398" ht="15.75" customHeight="1">
      <c r="AR398" s="42"/>
      <c r="AS398" s="42"/>
      <c r="AT398" s="42"/>
      <c r="AU398" s="42"/>
      <c r="AV398" s="42"/>
      <c r="AW398" s="42"/>
      <c r="AX398" s="42"/>
    </row>
    <row r="399" ht="15.75" customHeight="1">
      <c r="AR399" s="42"/>
      <c r="AS399" s="42"/>
      <c r="AT399" s="42"/>
      <c r="AU399" s="42"/>
      <c r="AV399" s="42"/>
      <c r="AW399" s="42"/>
      <c r="AX399" s="42"/>
    </row>
    <row r="400" ht="15.75" customHeight="1">
      <c r="AR400" s="42"/>
      <c r="AS400" s="42"/>
      <c r="AT400" s="42"/>
      <c r="AU400" s="42"/>
      <c r="AV400" s="42"/>
      <c r="AW400" s="42"/>
      <c r="AX400" s="42"/>
    </row>
    <row r="401" ht="15.75" customHeight="1">
      <c r="AR401" s="42"/>
      <c r="AS401" s="42"/>
      <c r="AT401" s="42"/>
      <c r="AU401" s="42"/>
      <c r="AV401" s="42"/>
      <c r="AW401" s="42"/>
      <c r="AX401" s="42"/>
    </row>
    <row r="402" ht="15.75" customHeight="1">
      <c r="AR402" s="42"/>
      <c r="AS402" s="42"/>
      <c r="AT402" s="42"/>
      <c r="AU402" s="42"/>
      <c r="AV402" s="42"/>
      <c r="AW402" s="42"/>
      <c r="AX402" s="42"/>
    </row>
    <row r="403" ht="15.75" customHeight="1">
      <c r="AR403" s="42"/>
      <c r="AS403" s="42"/>
      <c r="AT403" s="42"/>
      <c r="AU403" s="42"/>
      <c r="AV403" s="42"/>
      <c r="AW403" s="42"/>
      <c r="AX403" s="42"/>
    </row>
    <row r="404" ht="15.75" customHeight="1">
      <c r="AR404" s="42"/>
      <c r="AS404" s="42"/>
      <c r="AT404" s="42"/>
      <c r="AU404" s="42"/>
      <c r="AV404" s="42"/>
      <c r="AW404" s="42"/>
      <c r="AX404" s="42"/>
    </row>
    <row r="405" ht="15.75" customHeight="1">
      <c r="AR405" s="42"/>
      <c r="AS405" s="42"/>
      <c r="AT405" s="42"/>
      <c r="AU405" s="42"/>
      <c r="AV405" s="42"/>
      <c r="AW405" s="42"/>
      <c r="AX405" s="42"/>
    </row>
    <row r="406" ht="15.75" customHeight="1">
      <c r="AR406" s="42"/>
      <c r="AS406" s="42"/>
      <c r="AT406" s="42"/>
      <c r="AU406" s="42"/>
      <c r="AV406" s="42"/>
      <c r="AW406" s="42"/>
      <c r="AX406" s="42"/>
    </row>
    <row r="407" ht="15.75" customHeight="1">
      <c r="AR407" s="42"/>
      <c r="AS407" s="42"/>
      <c r="AT407" s="42"/>
      <c r="AU407" s="42"/>
      <c r="AV407" s="42"/>
      <c r="AW407" s="42"/>
      <c r="AX407" s="42"/>
    </row>
    <row r="408" ht="15.75" customHeight="1">
      <c r="AR408" s="42"/>
      <c r="AS408" s="42"/>
      <c r="AT408" s="42"/>
      <c r="AU408" s="42"/>
      <c r="AV408" s="42"/>
      <c r="AW408" s="42"/>
      <c r="AX408" s="42"/>
    </row>
    <row r="409" ht="15.75" customHeight="1">
      <c r="AR409" s="42"/>
      <c r="AS409" s="42"/>
      <c r="AT409" s="42"/>
      <c r="AU409" s="42"/>
      <c r="AV409" s="42"/>
      <c r="AW409" s="42"/>
      <c r="AX409" s="42"/>
    </row>
    <row r="410" ht="15.75" customHeight="1">
      <c r="AR410" s="42"/>
      <c r="AS410" s="42"/>
      <c r="AT410" s="42"/>
      <c r="AU410" s="42"/>
      <c r="AV410" s="42"/>
      <c r="AW410" s="42"/>
      <c r="AX410" s="42"/>
    </row>
    <row r="411" ht="15.75" customHeight="1">
      <c r="AR411" s="42"/>
      <c r="AS411" s="42"/>
      <c r="AT411" s="42"/>
      <c r="AU411" s="42"/>
      <c r="AV411" s="42"/>
      <c r="AW411" s="42"/>
      <c r="AX411" s="42"/>
    </row>
    <row r="412" ht="15.75" customHeight="1">
      <c r="AR412" s="42"/>
      <c r="AS412" s="42"/>
      <c r="AT412" s="42"/>
      <c r="AU412" s="42"/>
      <c r="AV412" s="42"/>
      <c r="AW412" s="42"/>
      <c r="AX412" s="42"/>
    </row>
    <row r="413" ht="15.75" customHeight="1">
      <c r="AR413" s="42"/>
      <c r="AS413" s="42"/>
      <c r="AT413" s="42"/>
      <c r="AU413" s="42"/>
      <c r="AV413" s="42"/>
      <c r="AW413" s="42"/>
      <c r="AX413" s="42"/>
    </row>
    <row r="414" ht="15.75" customHeight="1">
      <c r="AR414" s="42"/>
      <c r="AS414" s="42"/>
      <c r="AT414" s="42"/>
      <c r="AU414" s="42"/>
      <c r="AV414" s="42"/>
      <c r="AW414" s="42"/>
      <c r="AX414" s="42"/>
    </row>
    <row r="415" ht="15.75" customHeight="1">
      <c r="AR415" s="42"/>
      <c r="AS415" s="42"/>
      <c r="AT415" s="42"/>
      <c r="AU415" s="42"/>
      <c r="AV415" s="42"/>
      <c r="AW415" s="42"/>
      <c r="AX415" s="42"/>
    </row>
    <row r="416" ht="15.75" customHeight="1">
      <c r="AR416" s="42"/>
      <c r="AS416" s="42"/>
      <c r="AT416" s="42"/>
      <c r="AU416" s="42"/>
      <c r="AV416" s="42"/>
      <c r="AW416" s="42"/>
      <c r="AX416" s="42"/>
    </row>
    <row r="417" ht="15.75" customHeight="1">
      <c r="AR417" s="42"/>
      <c r="AS417" s="42"/>
      <c r="AT417" s="42"/>
      <c r="AU417" s="42"/>
      <c r="AV417" s="42"/>
      <c r="AW417" s="42"/>
      <c r="AX417" s="42"/>
    </row>
    <row r="418" ht="15.75" customHeight="1">
      <c r="AR418" s="42"/>
      <c r="AS418" s="42"/>
      <c r="AT418" s="42"/>
      <c r="AU418" s="42"/>
      <c r="AV418" s="42"/>
      <c r="AW418" s="42"/>
      <c r="AX418" s="42"/>
    </row>
    <row r="419" ht="15.75" customHeight="1">
      <c r="AR419" s="42"/>
      <c r="AS419" s="42"/>
      <c r="AT419" s="42"/>
      <c r="AU419" s="42"/>
      <c r="AV419" s="42"/>
      <c r="AW419" s="42"/>
      <c r="AX419" s="42"/>
    </row>
    <row r="420" ht="15.75" customHeight="1">
      <c r="AR420" s="42"/>
      <c r="AS420" s="42"/>
      <c r="AT420" s="42"/>
      <c r="AU420" s="42"/>
      <c r="AV420" s="42"/>
      <c r="AW420" s="42"/>
      <c r="AX420" s="42"/>
    </row>
    <row r="421" ht="15.75" customHeight="1">
      <c r="AR421" s="42"/>
      <c r="AS421" s="42"/>
      <c r="AT421" s="42"/>
      <c r="AU421" s="42"/>
      <c r="AV421" s="42"/>
      <c r="AW421" s="42"/>
      <c r="AX421" s="42"/>
    </row>
    <row r="422" ht="15.75" customHeight="1">
      <c r="AR422" s="42"/>
      <c r="AS422" s="42"/>
      <c r="AT422" s="42"/>
      <c r="AU422" s="42"/>
      <c r="AV422" s="42"/>
      <c r="AW422" s="42"/>
      <c r="AX422" s="42"/>
    </row>
    <row r="423" ht="15.75" customHeight="1">
      <c r="AR423" s="42"/>
      <c r="AS423" s="42"/>
      <c r="AT423" s="42"/>
      <c r="AU423" s="42"/>
      <c r="AV423" s="42"/>
      <c r="AW423" s="42"/>
      <c r="AX423" s="42"/>
    </row>
    <row r="424" ht="15.75" customHeight="1">
      <c r="AR424" s="42"/>
      <c r="AS424" s="42"/>
      <c r="AT424" s="42"/>
      <c r="AU424" s="42"/>
      <c r="AV424" s="42"/>
      <c r="AW424" s="42"/>
      <c r="AX424" s="42"/>
    </row>
    <row r="425" ht="15.75" customHeight="1">
      <c r="AR425" s="42"/>
      <c r="AS425" s="42"/>
      <c r="AT425" s="42"/>
      <c r="AU425" s="42"/>
      <c r="AV425" s="42"/>
      <c r="AW425" s="42"/>
      <c r="AX425" s="42"/>
    </row>
    <row r="426" ht="15.75" customHeight="1">
      <c r="AR426" s="42"/>
      <c r="AS426" s="42"/>
      <c r="AT426" s="42"/>
      <c r="AU426" s="42"/>
      <c r="AV426" s="42"/>
      <c r="AW426" s="42"/>
      <c r="AX426" s="42"/>
    </row>
    <row r="427" ht="15.75" customHeight="1">
      <c r="AR427" s="42"/>
      <c r="AS427" s="42"/>
      <c r="AT427" s="42"/>
      <c r="AU427" s="42"/>
      <c r="AV427" s="42"/>
      <c r="AW427" s="42"/>
      <c r="AX427" s="42"/>
    </row>
    <row r="428" ht="15.75" customHeight="1">
      <c r="AR428" s="42"/>
      <c r="AS428" s="42"/>
      <c r="AT428" s="42"/>
      <c r="AU428" s="42"/>
      <c r="AV428" s="42"/>
      <c r="AW428" s="42"/>
      <c r="AX428" s="42"/>
    </row>
    <row r="429" ht="15.75" customHeight="1">
      <c r="AR429" s="42"/>
      <c r="AS429" s="42"/>
      <c r="AT429" s="42"/>
      <c r="AU429" s="42"/>
      <c r="AV429" s="42"/>
      <c r="AW429" s="42"/>
      <c r="AX429" s="42"/>
    </row>
    <row r="430" ht="15.75" customHeight="1">
      <c r="AR430" s="42"/>
      <c r="AS430" s="42"/>
      <c r="AT430" s="42"/>
      <c r="AU430" s="42"/>
      <c r="AV430" s="42"/>
      <c r="AW430" s="42"/>
      <c r="AX430" s="42"/>
    </row>
    <row r="431" ht="15.75" customHeight="1">
      <c r="AR431" s="42"/>
      <c r="AS431" s="42"/>
      <c r="AT431" s="42"/>
      <c r="AU431" s="42"/>
      <c r="AV431" s="42"/>
      <c r="AW431" s="42"/>
      <c r="AX431" s="42"/>
    </row>
    <row r="432" ht="15.75" customHeight="1">
      <c r="AR432" s="42"/>
      <c r="AS432" s="42"/>
      <c r="AT432" s="42"/>
      <c r="AU432" s="42"/>
      <c r="AV432" s="42"/>
      <c r="AW432" s="42"/>
      <c r="AX432" s="42"/>
    </row>
    <row r="433" ht="15.75" customHeight="1">
      <c r="AR433" s="42"/>
      <c r="AS433" s="42"/>
      <c r="AT433" s="42"/>
      <c r="AU433" s="42"/>
      <c r="AV433" s="42"/>
      <c r="AW433" s="42"/>
      <c r="AX433" s="42"/>
    </row>
    <row r="434" ht="15.75" customHeight="1">
      <c r="AR434" s="42"/>
      <c r="AS434" s="42"/>
      <c r="AT434" s="42"/>
      <c r="AU434" s="42"/>
      <c r="AV434" s="42"/>
      <c r="AW434" s="42"/>
      <c r="AX434" s="42"/>
    </row>
    <row r="435" ht="15.75" customHeight="1">
      <c r="AR435" s="42"/>
      <c r="AS435" s="42"/>
      <c r="AT435" s="42"/>
      <c r="AU435" s="42"/>
      <c r="AV435" s="42"/>
      <c r="AW435" s="42"/>
      <c r="AX435" s="42"/>
    </row>
    <row r="436" ht="15.75" customHeight="1">
      <c r="AR436" s="42"/>
      <c r="AS436" s="42"/>
      <c r="AT436" s="42"/>
      <c r="AU436" s="42"/>
      <c r="AV436" s="42"/>
      <c r="AW436" s="42"/>
      <c r="AX436" s="42"/>
    </row>
    <row r="437" ht="15.75" customHeight="1">
      <c r="AR437" s="42"/>
      <c r="AS437" s="42"/>
      <c r="AT437" s="42"/>
      <c r="AU437" s="42"/>
      <c r="AV437" s="42"/>
      <c r="AW437" s="42"/>
      <c r="AX437" s="42"/>
    </row>
    <row r="438" ht="15.75" customHeight="1">
      <c r="AR438" s="42"/>
      <c r="AS438" s="42"/>
      <c r="AT438" s="42"/>
      <c r="AU438" s="42"/>
      <c r="AV438" s="42"/>
      <c r="AW438" s="42"/>
      <c r="AX438" s="42"/>
    </row>
    <row r="439" ht="15.75" customHeight="1">
      <c r="AR439" s="42"/>
      <c r="AS439" s="42"/>
      <c r="AT439" s="42"/>
      <c r="AU439" s="42"/>
      <c r="AV439" s="42"/>
      <c r="AW439" s="42"/>
      <c r="AX439" s="42"/>
    </row>
    <row r="440" ht="15.75" customHeight="1">
      <c r="AR440" s="42"/>
      <c r="AS440" s="42"/>
      <c r="AT440" s="42"/>
      <c r="AU440" s="42"/>
      <c r="AV440" s="42"/>
      <c r="AW440" s="42"/>
      <c r="AX440" s="42"/>
    </row>
    <row r="441" ht="15.75" customHeight="1">
      <c r="AR441" s="42"/>
      <c r="AS441" s="42"/>
      <c r="AT441" s="42"/>
      <c r="AU441" s="42"/>
      <c r="AV441" s="42"/>
      <c r="AW441" s="42"/>
      <c r="AX441" s="42"/>
    </row>
    <row r="442" ht="15.75" customHeight="1">
      <c r="AR442" s="42"/>
      <c r="AS442" s="42"/>
      <c r="AT442" s="42"/>
      <c r="AU442" s="42"/>
      <c r="AV442" s="42"/>
      <c r="AW442" s="42"/>
      <c r="AX442" s="42"/>
    </row>
    <row r="443" ht="15.75" customHeight="1">
      <c r="AR443" s="42"/>
      <c r="AS443" s="42"/>
      <c r="AT443" s="42"/>
      <c r="AU443" s="42"/>
      <c r="AV443" s="42"/>
      <c r="AW443" s="42"/>
      <c r="AX443" s="42"/>
    </row>
    <row r="444" ht="15.75" customHeight="1">
      <c r="AR444" s="42"/>
      <c r="AS444" s="42"/>
      <c r="AT444" s="42"/>
      <c r="AU444" s="42"/>
      <c r="AV444" s="42"/>
      <c r="AW444" s="42"/>
      <c r="AX444" s="42"/>
    </row>
    <row r="445" ht="15.75" customHeight="1">
      <c r="AR445" s="42"/>
      <c r="AS445" s="42"/>
      <c r="AT445" s="42"/>
      <c r="AU445" s="42"/>
      <c r="AV445" s="42"/>
      <c r="AW445" s="42"/>
      <c r="AX445" s="42"/>
    </row>
    <row r="446" ht="15.75" customHeight="1">
      <c r="AR446" s="42"/>
      <c r="AS446" s="42"/>
      <c r="AT446" s="42"/>
      <c r="AU446" s="42"/>
      <c r="AV446" s="42"/>
      <c r="AW446" s="42"/>
      <c r="AX446" s="42"/>
    </row>
    <row r="447" ht="15.75" customHeight="1">
      <c r="AR447" s="42"/>
      <c r="AS447" s="42"/>
      <c r="AT447" s="42"/>
      <c r="AU447" s="42"/>
      <c r="AV447" s="42"/>
      <c r="AW447" s="42"/>
      <c r="AX447" s="42"/>
    </row>
    <row r="448" ht="15.75" customHeight="1">
      <c r="AR448" s="42"/>
      <c r="AS448" s="42"/>
      <c r="AT448" s="42"/>
      <c r="AU448" s="42"/>
      <c r="AV448" s="42"/>
      <c r="AW448" s="42"/>
      <c r="AX448" s="42"/>
    </row>
    <row r="449" ht="15.75" customHeight="1">
      <c r="AR449" s="42"/>
      <c r="AS449" s="42"/>
      <c r="AT449" s="42"/>
      <c r="AU449" s="42"/>
      <c r="AV449" s="42"/>
      <c r="AW449" s="42"/>
      <c r="AX449" s="42"/>
    </row>
    <row r="450" ht="15.75" customHeight="1">
      <c r="AR450" s="42"/>
      <c r="AS450" s="42"/>
      <c r="AT450" s="42"/>
      <c r="AU450" s="42"/>
      <c r="AV450" s="42"/>
      <c r="AW450" s="42"/>
      <c r="AX450" s="42"/>
    </row>
    <row r="451" ht="15.75" customHeight="1">
      <c r="AR451" s="42"/>
      <c r="AS451" s="42"/>
      <c r="AT451" s="42"/>
      <c r="AU451" s="42"/>
      <c r="AV451" s="42"/>
      <c r="AW451" s="42"/>
      <c r="AX451" s="42"/>
    </row>
    <row r="452" ht="15.75" customHeight="1">
      <c r="AR452" s="42"/>
      <c r="AS452" s="42"/>
      <c r="AT452" s="42"/>
      <c r="AU452" s="42"/>
      <c r="AV452" s="42"/>
      <c r="AW452" s="42"/>
      <c r="AX452" s="42"/>
    </row>
    <row r="453" ht="15.75" customHeight="1">
      <c r="AR453" s="42"/>
      <c r="AS453" s="42"/>
      <c r="AT453" s="42"/>
      <c r="AU453" s="42"/>
      <c r="AV453" s="42"/>
      <c r="AW453" s="42"/>
      <c r="AX453" s="42"/>
    </row>
    <row r="454" ht="15.75" customHeight="1">
      <c r="AR454" s="42"/>
      <c r="AS454" s="42"/>
      <c r="AT454" s="42"/>
      <c r="AU454" s="42"/>
      <c r="AV454" s="42"/>
      <c r="AW454" s="42"/>
      <c r="AX454" s="42"/>
    </row>
    <row r="455" ht="15.75" customHeight="1">
      <c r="AR455" s="42"/>
      <c r="AS455" s="42"/>
      <c r="AT455" s="42"/>
      <c r="AU455" s="42"/>
      <c r="AV455" s="42"/>
      <c r="AW455" s="42"/>
      <c r="AX455" s="42"/>
    </row>
    <row r="456" ht="15.75" customHeight="1">
      <c r="AR456" s="42"/>
      <c r="AS456" s="42"/>
      <c r="AT456" s="42"/>
      <c r="AU456" s="42"/>
      <c r="AV456" s="42"/>
      <c r="AW456" s="42"/>
      <c r="AX456" s="42"/>
    </row>
    <row r="457" ht="15.75" customHeight="1">
      <c r="AR457" s="42"/>
      <c r="AS457" s="42"/>
      <c r="AT457" s="42"/>
      <c r="AU457" s="42"/>
      <c r="AV457" s="42"/>
      <c r="AW457" s="42"/>
      <c r="AX457" s="42"/>
    </row>
    <row r="458" ht="15.75" customHeight="1">
      <c r="AR458" s="42"/>
      <c r="AS458" s="42"/>
      <c r="AT458" s="42"/>
      <c r="AU458" s="42"/>
      <c r="AV458" s="42"/>
      <c r="AW458" s="42"/>
      <c r="AX458" s="42"/>
    </row>
    <row r="459" ht="15.75" customHeight="1">
      <c r="AR459" s="42"/>
      <c r="AS459" s="42"/>
      <c r="AT459" s="42"/>
      <c r="AU459" s="42"/>
      <c r="AV459" s="42"/>
      <c r="AW459" s="42"/>
      <c r="AX459" s="42"/>
    </row>
    <row r="460" ht="15.75" customHeight="1">
      <c r="AR460" s="42"/>
      <c r="AS460" s="42"/>
      <c r="AT460" s="42"/>
      <c r="AU460" s="42"/>
      <c r="AV460" s="42"/>
      <c r="AW460" s="42"/>
      <c r="AX460" s="42"/>
    </row>
    <row r="461" ht="15.75" customHeight="1">
      <c r="AR461" s="42"/>
      <c r="AS461" s="42"/>
      <c r="AT461" s="42"/>
      <c r="AU461" s="42"/>
      <c r="AV461" s="42"/>
      <c r="AW461" s="42"/>
      <c r="AX461" s="42"/>
    </row>
    <row r="462" ht="15.75" customHeight="1">
      <c r="AR462" s="42"/>
      <c r="AS462" s="42"/>
      <c r="AT462" s="42"/>
      <c r="AU462" s="42"/>
      <c r="AV462" s="42"/>
      <c r="AW462" s="42"/>
      <c r="AX462" s="42"/>
    </row>
    <row r="463" ht="15.75" customHeight="1">
      <c r="AR463" s="42"/>
      <c r="AS463" s="42"/>
      <c r="AT463" s="42"/>
      <c r="AU463" s="42"/>
      <c r="AV463" s="42"/>
      <c r="AW463" s="42"/>
      <c r="AX463" s="42"/>
    </row>
    <row r="464" ht="15.75" customHeight="1">
      <c r="AR464" s="42"/>
      <c r="AS464" s="42"/>
      <c r="AT464" s="42"/>
      <c r="AU464" s="42"/>
      <c r="AV464" s="42"/>
      <c r="AW464" s="42"/>
      <c r="AX464" s="42"/>
    </row>
    <row r="465" ht="15.75" customHeight="1">
      <c r="AR465" s="42"/>
      <c r="AS465" s="42"/>
      <c r="AT465" s="42"/>
      <c r="AU465" s="42"/>
      <c r="AV465" s="42"/>
      <c r="AW465" s="42"/>
      <c r="AX465" s="42"/>
    </row>
    <row r="466" ht="15.75" customHeight="1">
      <c r="AR466" s="42"/>
      <c r="AS466" s="42"/>
      <c r="AT466" s="42"/>
      <c r="AU466" s="42"/>
      <c r="AV466" s="42"/>
      <c r="AW466" s="42"/>
      <c r="AX466" s="42"/>
    </row>
    <row r="467" ht="15.75" customHeight="1">
      <c r="AR467" s="42"/>
      <c r="AS467" s="42"/>
      <c r="AT467" s="42"/>
      <c r="AU467" s="42"/>
      <c r="AV467" s="42"/>
      <c r="AW467" s="42"/>
      <c r="AX467" s="42"/>
    </row>
    <row r="468" ht="15.75" customHeight="1">
      <c r="AR468" s="42"/>
      <c r="AS468" s="42"/>
      <c r="AT468" s="42"/>
      <c r="AU468" s="42"/>
      <c r="AV468" s="42"/>
      <c r="AW468" s="42"/>
      <c r="AX468" s="42"/>
    </row>
    <row r="469" ht="15.75" customHeight="1">
      <c r="AR469" s="42"/>
      <c r="AS469" s="42"/>
      <c r="AT469" s="42"/>
      <c r="AU469" s="42"/>
      <c r="AV469" s="42"/>
      <c r="AW469" s="42"/>
      <c r="AX469" s="42"/>
    </row>
    <row r="470" ht="15.75" customHeight="1">
      <c r="AR470" s="42"/>
      <c r="AS470" s="42"/>
      <c r="AT470" s="42"/>
      <c r="AU470" s="42"/>
      <c r="AV470" s="42"/>
      <c r="AW470" s="42"/>
      <c r="AX470" s="42"/>
    </row>
    <row r="471" ht="15.75" customHeight="1">
      <c r="AR471" s="42"/>
      <c r="AS471" s="42"/>
      <c r="AT471" s="42"/>
      <c r="AU471" s="42"/>
      <c r="AV471" s="42"/>
      <c r="AW471" s="42"/>
      <c r="AX471" s="42"/>
    </row>
    <row r="472" ht="15.75" customHeight="1">
      <c r="AR472" s="42"/>
      <c r="AS472" s="42"/>
      <c r="AT472" s="42"/>
      <c r="AU472" s="42"/>
      <c r="AV472" s="42"/>
      <c r="AW472" s="42"/>
      <c r="AX472" s="42"/>
    </row>
    <row r="473" ht="15.75" customHeight="1">
      <c r="AR473" s="42"/>
      <c r="AS473" s="42"/>
      <c r="AT473" s="42"/>
      <c r="AU473" s="42"/>
      <c r="AV473" s="42"/>
      <c r="AW473" s="42"/>
      <c r="AX473" s="42"/>
    </row>
    <row r="474" ht="15.75" customHeight="1">
      <c r="AR474" s="42"/>
      <c r="AS474" s="42"/>
      <c r="AT474" s="42"/>
      <c r="AU474" s="42"/>
      <c r="AV474" s="42"/>
      <c r="AW474" s="42"/>
      <c r="AX474" s="42"/>
    </row>
    <row r="475" ht="15.75" customHeight="1">
      <c r="AR475" s="42"/>
      <c r="AS475" s="42"/>
      <c r="AT475" s="42"/>
      <c r="AU475" s="42"/>
      <c r="AV475" s="42"/>
      <c r="AW475" s="42"/>
      <c r="AX475" s="42"/>
    </row>
    <row r="476" ht="15.75" customHeight="1">
      <c r="AR476" s="42"/>
      <c r="AS476" s="42"/>
      <c r="AT476" s="42"/>
      <c r="AU476" s="42"/>
      <c r="AV476" s="42"/>
      <c r="AW476" s="42"/>
      <c r="AX476" s="42"/>
    </row>
    <row r="477" ht="15.75" customHeight="1">
      <c r="AR477" s="42"/>
      <c r="AS477" s="42"/>
      <c r="AT477" s="42"/>
      <c r="AU477" s="42"/>
      <c r="AV477" s="42"/>
      <c r="AW477" s="42"/>
      <c r="AX477" s="42"/>
    </row>
    <row r="478" ht="15.75" customHeight="1">
      <c r="AR478" s="42"/>
      <c r="AS478" s="42"/>
      <c r="AT478" s="42"/>
      <c r="AU478" s="42"/>
      <c r="AV478" s="42"/>
      <c r="AW478" s="42"/>
      <c r="AX478" s="42"/>
    </row>
    <row r="479" ht="15.75" customHeight="1">
      <c r="AR479" s="42"/>
      <c r="AS479" s="42"/>
      <c r="AT479" s="42"/>
      <c r="AU479" s="42"/>
      <c r="AV479" s="42"/>
      <c r="AW479" s="42"/>
      <c r="AX479" s="42"/>
    </row>
    <row r="480" ht="15.75" customHeight="1">
      <c r="AR480" s="42"/>
      <c r="AS480" s="42"/>
      <c r="AT480" s="42"/>
      <c r="AU480" s="42"/>
      <c r="AV480" s="42"/>
      <c r="AW480" s="42"/>
      <c r="AX480" s="42"/>
    </row>
    <row r="481" ht="15.75" customHeight="1">
      <c r="AR481" s="42"/>
      <c r="AS481" s="42"/>
      <c r="AT481" s="42"/>
      <c r="AU481" s="42"/>
      <c r="AV481" s="42"/>
      <c r="AW481" s="42"/>
      <c r="AX481" s="42"/>
    </row>
    <row r="482" ht="15.75" customHeight="1">
      <c r="AR482" s="42"/>
      <c r="AS482" s="42"/>
      <c r="AT482" s="42"/>
      <c r="AU482" s="42"/>
      <c r="AV482" s="42"/>
      <c r="AW482" s="42"/>
      <c r="AX482" s="42"/>
    </row>
    <row r="483" ht="15.75" customHeight="1">
      <c r="AR483" s="42"/>
      <c r="AS483" s="42"/>
      <c r="AT483" s="42"/>
      <c r="AU483" s="42"/>
      <c r="AV483" s="42"/>
      <c r="AW483" s="42"/>
      <c r="AX483" s="42"/>
    </row>
    <row r="484" ht="15.75" customHeight="1">
      <c r="AR484" s="42"/>
      <c r="AS484" s="42"/>
      <c r="AT484" s="42"/>
      <c r="AU484" s="42"/>
      <c r="AV484" s="42"/>
      <c r="AW484" s="42"/>
      <c r="AX484" s="42"/>
    </row>
    <row r="485" ht="15.75" customHeight="1">
      <c r="AR485" s="42"/>
      <c r="AS485" s="42"/>
      <c r="AT485" s="42"/>
      <c r="AU485" s="42"/>
      <c r="AV485" s="42"/>
      <c r="AW485" s="42"/>
      <c r="AX485" s="42"/>
    </row>
    <row r="486" ht="15.75" customHeight="1">
      <c r="AR486" s="42"/>
      <c r="AS486" s="42"/>
      <c r="AT486" s="42"/>
      <c r="AU486" s="42"/>
      <c r="AV486" s="42"/>
      <c r="AW486" s="42"/>
      <c r="AX486" s="42"/>
    </row>
    <row r="487" ht="15.75" customHeight="1">
      <c r="AR487" s="42"/>
      <c r="AS487" s="42"/>
      <c r="AT487" s="42"/>
      <c r="AU487" s="42"/>
      <c r="AV487" s="42"/>
      <c r="AW487" s="42"/>
      <c r="AX487" s="42"/>
    </row>
    <row r="488" ht="15.75" customHeight="1">
      <c r="AR488" s="42"/>
      <c r="AS488" s="42"/>
      <c r="AT488" s="42"/>
      <c r="AU488" s="42"/>
      <c r="AV488" s="42"/>
      <c r="AW488" s="42"/>
      <c r="AX488" s="42"/>
    </row>
    <row r="489" ht="15.75" customHeight="1">
      <c r="AR489" s="42"/>
      <c r="AS489" s="42"/>
      <c r="AT489" s="42"/>
      <c r="AU489" s="42"/>
      <c r="AV489" s="42"/>
      <c r="AW489" s="42"/>
      <c r="AX489" s="42"/>
    </row>
    <row r="490" ht="15.75" customHeight="1">
      <c r="AR490" s="42"/>
      <c r="AS490" s="42"/>
      <c r="AT490" s="42"/>
      <c r="AU490" s="42"/>
      <c r="AV490" s="42"/>
      <c r="AW490" s="42"/>
      <c r="AX490" s="42"/>
    </row>
    <row r="491" ht="15.75" customHeight="1">
      <c r="AR491" s="42"/>
      <c r="AS491" s="42"/>
      <c r="AT491" s="42"/>
      <c r="AU491" s="42"/>
      <c r="AV491" s="42"/>
      <c r="AW491" s="42"/>
      <c r="AX491" s="42"/>
    </row>
    <row r="492" ht="15.75" customHeight="1">
      <c r="AR492" s="42"/>
      <c r="AS492" s="42"/>
      <c r="AT492" s="42"/>
      <c r="AU492" s="42"/>
      <c r="AV492" s="42"/>
      <c r="AW492" s="42"/>
      <c r="AX492" s="42"/>
    </row>
    <row r="493" ht="15.75" customHeight="1">
      <c r="AR493" s="42"/>
      <c r="AS493" s="42"/>
      <c r="AT493" s="42"/>
      <c r="AU493" s="42"/>
      <c r="AV493" s="42"/>
      <c r="AW493" s="42"/>
      <c r="AX493" s="42"/>
    </row>
    <row r="494" ht="15.75" customHeight="1">
      <c r="AR494" s="42"/>
      <c r="AS494" s="42"/>
      <c r="AT494" s="42"/>
      <c r="AU494" s="42"/>
      <c r="AV494" s="42"/>
      <c r="AW494" s="42"/>
      <c r="AX494" s="42"/>
    </row>
    <row r="495" ht="15.75" customHeight="1">
      <c r="AR495" s="42"/>
      <c r="AS495" s="42"/>
      <c r="AT495" s="42"/>
      <c r="AU495" s="42"/>
      <c r="AV495" s="42"/>
      <c r="AW495" s="42"/>
      <c r="AX495" s="42"/>
    </row>
    <row r="496" ht="15.75" customHeight="1">
      <c r="AR496" s="42"/>
      <c r="AS496" s="42"/>
      <c r="AT496" s="42"/>
      <c r="AU496" s="42"/>
      <c r="AV496" s="42"/>
      <c r="AW496" s="42"/>
      <c r="AX496" s="42"/>
    </row>
    <row r="497" ht="15.75" customHeight="1">
      <c r="AR497" s="42"/>
      <c r="AS497" s="42"/>
      <c r="AT497" s="42"/>
      <c r="AU497" s="42"/>
      <c r="AV497" s="42"/>
      <c r="AW497" s="42"/>
      <c r="AX497" s="42"/>
    </row>
    <row r="498" ht="15.75" customHeight="1">
      <c r="AR498" s="42"/>
      <c r="AS498" s="42"/>
      <c r="AT498" s="42"/>
      <c r="AU498" s="42"/>
      <c r="AV498" s="42"/>
      <c r="AW498" s="42"/>
      <c r="AX498" s="42"/>
    </row>
    <row r="499" ht="15.75" customHeight="1">
      <c r="AR499" s="42"/>
      <c r="AS499" s="42"/>
      <c r="AT499" s="42"/>
      <c r="AU499" s="42"/>
      <c r="AV499" s="42"/>
      <c r="AW499" s="42"/>
      <c r="AX499" s="42"/>
    </row>
    <row r="500" ht="15.75" customHeight="1">
      <c r="AR500" s="42"/>
      <c r="AS500" s="42"/>
      <c r="AT500" s="42"/>
      <c r="AU500" s="42"/>
      <c r="AV500" s="42"/>
      <c r="AW500" s="42"/>
      <c r="AX500" s="42"/>
    </row>
    <row r="501" ht="15.75" customHeight="1">
      <c r="AR501" s="42"/>
      <c r="AS501" s="42"/>
      <c r="AT501" s="42"/>
      <c r="AU501" s="42"/>
      <c r="AV501" s="42"/>
      <c r="AW501" s="42"/>
      <c r="AX501" s="42"/>
    </row>
    <row r="502" ht="15.75" customHeight="1">
      <c r="AR502" s="42"/>
      <c r="AS502" s="42"/>
      <c r="AT502" s="42"/>
      <c r="AU502" s="42"/>
      <c r="AV502" s="42"/>
      <c r="AW502" s="42"/>
      <c r="AX502" s="42"/>
    </row>
    <row r="503" ht="15.75" customHeight="1">
      <c r="AR503" s="42"/>
      <c r="AS503" s="42"/>
      <c r="AT503" s="42"/>
      <c r="AU503" s="42"/>
      <c r="AV503" s="42"/>
      <c r="AW503" s="42"/>
      <c r="AX503" s="42"/>
    </row>
    <row r="504" ht="15.75" customHeight="1">
      <c r="AR504" s="42"/>
      <c r="AS504" s="42"/>
      <c r="AT504" s="42"/>
      <c r="AU504" s="42"/>
      <c r="AV504" s="42"/>
      <c r="AW504" s="42"/>
      <c r="AX504" s="42"/>
    </row>
    <row r="505" ht="15.75" customHeight="1">
      <c r="AR505" s="42"/>
      <c r="AS505" s="42"/>
      <c r="AT505" s="42"/>
      <c r="AU505" s="42"/>
      <c r="AV505" s="42"/>
      <c r="AW505" s="42"/>
      <c r="AX505" s="42"/>
    </row>
    <row r="506" ht="15.75" customHeight="1">
      <c r="AR506" s="42"/>
      <c r="AS506" s="42"/>
      <c r="AT506" s="42"/>
      <c r="AU506" s="42"/>
      <c r="AV506" s="42"/>
      <c r="AW506" s="42"/>
      <c r="AX506" s="42"/>
    </row>
    <row r="507" ht="15.75" customHeight="1">
      <c r="AR507" s="42"/>
      <c r="AS507" s="42"/>
      <c r="AT507" s="42"/>
      <c r="AU507" s="42"/>
      <c r="AV507" s="42"/>
      <c r="AW507" s="42"/>
      <c r="AX507" s="42"/>
    </row>
    <row r="508" ht="15.75" customHeight="1">
      <c r="AR508" s="42"/>
      <c r="AS508" s="42"/>
      <c r="AT508" s="42"/>
      <c r="AU508" s="42"/>
      <c r="AV508" s="42"/>
      <c r="AW508" s="42"/>
      <c r="AX508" s="42"/>
    </row>
    <row r="509" ht="15.75" customHeight="1">
      <c r="AR509" s="42"/>
      <c r="AS509" s="42"/>
      <c r="AT509" s="42"/>
      <c r="AU509" s="42"/>
      <c r="AV509" s="42"/>
      <c r="AW509" s="42"/>
      <c r="AX509" s="42"/>
    </row>
    <row r="510" ht="15.75" customHeight="1">
      <c r="AR510" s="42"/>
      <c r="AS510" s="42"/>
      <c r="AT510" s="42"/>
      <c r="AU510" s="42"/>
      <c r="AV510" s="42"/>
      <c r="AW510" s="42"/>
      <c r="AX510" s="42"/>
    </row>
    <row r="511" ht="15.75" customHeight="1">
      <c r="AR511" s="42"/>
      <c r="AS511" s="42"/>
      <c r="AT511" s="42"/>
      <c r="AU511" s="42"/>
      <c r="AV511" s="42"/>
      <c r="AW511" s="42"/>
      <c r="AX511" s="42"/>
    </row>
    <row r="512" ht="15.75" customHeight="1">
      <c r="AR512" s="42"/>
      <c r="AS512" s="42"/>
      <c r="AT512" s="42"/>
      <c r="AU512" s="42"/>
      <c r="AV512" s="42"/>
      <c r="AW512" s="42"/>
      <c r="AX512" s="42"/>
    </row>
    <row r="513" ht="15.75" customHeight="1">
      <c r="AR513" s="42"/>
      <c r="AS513" s="42"/>
      <c r="AT513" s="42"/>
      <c r="AU513" s="42"/>
      <c r="AV513" s="42"/>
      <c r="AW513" s="42"/>
      <c r="AX513" s="42"/>
    </row>
    <row r="514" ht="15.75" customHeight="1">
      <c r="AR514" s="42"/>
      <c r="AS514" s="42"/>
      <c r="AT514" s="42"/>
      <c r="AU514" s="42"/>
      <c r="AV514" s="42"/>
      <c r="AW514" s="42"/>
      <c r="AX514" s="42"/>
    </row>
    <row r="515" ht="15.75" customHeight="1">
      <c r="AR515" s="42"/>
      <c r="AS515" s="42"/>
      <c r="AT515" s="42"/>
      <c r="AU515" s="42"/>
      <c r="AV515" s="42"/>
      <c r="AW515" s="42"/>
      <c r="AX515" s="42"/>
    </row>
    <row r="516" ht="15.75" customHeight="1">
      <c r="AR516" s="42"/>
      <c r="AS516" s="42"/>
      <c r="AT516" s="42"/>
      <c r="AU516" s="42"/>
      <c r="AV516" s="42"/>
      <c r="AW516" s="42"/>
      <c r="AX516" s="42"/>
    </row>
    <row r="517" ht="15.75" customHeight="1">
      <c r="AR517" s="42"/>
      <c r="AS517" s="42"/>
      <c r="AT517" s="42"/>
      <c r="AU517" s="42"/>
      <c r="AV517" s="42"/>
      <c r="AW517" s="42"/>
      <c r="AX517" s="42"/>
    </row>
    <row r="518" ht="15.75" customHeight="1">
      <c r="AR518" s="42"/>
      <c r="AS518" s="42"/>
      <c r="AT518" s="42"/>
      <c r="AU518" s="42"/>
      <c r="AV518" s="42"/>
      <c r="AW518" s="42"/>
      <c r="AX518" s="42"/>
    </row>
    <row r="519" ht="15.75" customHeight="1">
      <c r="AR519" s="42"/>
      <c r="AS519" s="42"/>
      <c r="AT519" s="42"/>
      <c r="AU519" s="42"/>
      <c r="AV519" s="42"/>
      <c r="AW519" s="42"/>
      <c r="AX519" s="42"/>
    </row>
    <row r="520" ht="15.75" customHeight="1">
      <c r="AR520" s="42"/>
      <c r="AS520" s="42"/>
      <c r="AT520" s="42"/>
      <c r="AU520" s="42"/>
      <c r="AV520" s="42"/>
      <c r="AW520" s="42"/>
      <c r="AX520" s="42"/>
    </row>
    <row r="521" ht="15.75" customHeight="1">
      <c r="AR521" s="42"/>
      <c r="AS521" s="42"/>
      <c r="AT521" s="42"/>
      <c r="AU521" s="42"/>
      <c r="AV521" s="42"/>
      <c r="AW521" s="42"/>
      <c r="AX521" s="42"/>
    </row>
    <row r="522" ht="15.75" customHeight="1">
      <c r="AR522" s="42"/>
      <c r="AS522" s="42"/>
      <c r="AT522" s="42"/>
      <c r="AU522" s="42"/>
      <c r="AV522" s="42"/>
      <c r="AW522" s="42"/>
      <c r="AX522" s="42"/>
    </row>
    <row r="523" ht="15.75" customHeight="1">
      <c r="AR523" s="42"/>
      <c r="AS523" s="42"/>
      <c r="AT523" s="42"/>
      <c r="AU523" s="42"/>
      <c r="AV523" s="42"/>
      <c r="AW523" s="42"/>
      <c r="AX523" s="42"/>
    </row>
    <row r="524" ht="15.75" customHeight="1">
      <c r="AR524" s="42"/>
      <c r="AS524" s="42"/>
      <c r="AT524" s="42"/>
      <c r="AU524" s="42"/>
      <c r="AV524" s="42"/>
      <c r="AW524" s="42"/>
      <c r="AX524" s="42"/>
    </row>
    <row r="525" ht="15.75" customHeight="1">
      <c r="AR525" s="42"/>
      <c r="AS525" s="42"/>
      <c r="AT525" s="42"/>
      <c r="AU525" s="42"/>
      <c r="AV525" s="42"/>
      <c r="AW525" s="42"/>
      <c r="AX525" s="42"/>
    </row>
    <row r="526" ht="15.75" customHeight="1">
      <c r="AR526" s="42"/>
      <c r="AS526" s="42"/>
      <c r="AT526" s="42"/>
      <c r="AU526" s="42"/>
      <c r="AV526" s="42"/>
      <c r="AW526" s="42"/>
      <c r="AX526" s="42"/>
    </row>
    <row r="527" ht="15.75" customHeight="1">
      <c r="AR527" s="42"/>
      <c r="AS527" s="42"/>
      <c r="AT527" s="42"/>
      <c r="AU527" s="42"/>
      <c r="AV527" s="42"/>
      <c r="AW527" s="42"/>
      <c r="AX527" s="42"/>
    </row>
    <row r="528" ht="15.75" customHeight="1">
      <c r="AR528" s="42"/>
      <c r="AS528" s="42"/>
      <c r="AT528" s="42"/>
      <c r="AU528" s="42"/>
      <c r="AV528" s="42"/>
      <c r="AW528" s="42"/>
      <c r="AX528" s="42"/>
    </row>
    <row r="529" ht="15.75" customHeight="1">
      <c r="AR529" s="42"/>
      <c r="AS529" s="42"/>
      <c r="AT529" s="42"/>
      <c r="AU529" s="42"/>
      <c r="AV529" s="42"/>
      <c r="AW529" s="42"/>
      <c r="AX529" s="42"/>
    </row>
    <row r="530" ht="15.75" customHeight="1">
      <c r="AR530" s="42"/>
      <c r="AS530" s="42"/>
      <c r="AT530" s="42"/>
      <c r="AU530" s="42"/>
      <c r="AV530" s="42"/>
      <c r="AW530" s="42"/>
      <c r="AX530" s="42"/>
    </row>
    <row r="531" ht="15.75" customHeight="1">
      <c r="AR531" s="42"/>
      <c r="AS531" s="42"/>
      <c r="AT531" s="42"/>
      <c r="AU531" s="42"/>
      <c r="AV531" s="42"/>
      <c r="AW531" s="42"/>
      <c r="AX531" s="42"/>
    </row>
    <row r="532" ht="15.75" customHeight="1">
      <c r="AR532" s="42"/>
      <c r="AS532" s="42"/>
      <c r="AT532" s="42"/>
      <c r="AU532" s="42"/>
      <c r="AV532" s="42"/>
      <c r="AW532" s="42"/>
      <c r="AX532" s="42"/>
    </row>
    <row r="533" ht="15.75" customHeight="1">
      <c r="AR533" s="42"/>
      <c r="AS533" s="42"/>
      <c r="AT533" s="42"/>
      <c r="AU533" s="42"/>
      <c r="AV533" s="42"/>
      <c r="AW533" s="42"/>
      <c r="AX533" s="42"/>
    </row>
    <row r="534" ht="15.75" customHeight="1">
      <c r="AR534" s="42"/>
      <c r="AS534" s="42"/>
      <c r="AT534" s="42"/>
      <c r="AU534" s="42"/>
      <c r="AV534" s="42"/>
      <c r="AW534" s="42"/>
      <c r="AX534" s="42"/>
    </row>
    <row r="535" ht="15.75" customHeight="1">
      <c r="AR535" s="42"/>
      <c r="AS535" s="42"/>
      <c r="AT535" s="42"/>
      <c r="AU535" s="42"/>
      <c r="AV535" s="42"/>
      <c r="AW535" s="42"/>
      <c r="AX535" s="42"/>
    </row>
    <row r="536" ht="15.75" customHeight="1">
      <c r="AR536" s="42"/>
      <c r="AS536" s="42"/>
      <c r="AT536" s="42"/>
      <c r="AU536" s="42"/>
      <c r="AV536" s="42"/>
      <c r="AW536" s="42"/>
      <c r="AX536" s="42"/>
    </row>
    <row r="537" ht="15.75" customHeight="1">
      <c r="AR537" s="42"/>
      <c r="AS537" s="42"/>
      <c r="AT537" s="42"/>
      <c r="AU537" s="42"/>
      <c r="AV537" s="42"/>
      <c r="AW537" s="42"/>
      <c r="AX537" s="42"/>
    </row>
    <row r="538" ht="15.75" customHeight="1">
      <c r="AR538" s="42"/>
      <c r="AS538" s="42"/>
      <c r="AT538" s="42"/>
      <c r="AU538" s="42"/>
      <c r="AV538" s="42"/>
      <c r="AW538" s="42"/>
      <c r="AX538" s="42"/>
    </row>
    <row r="539" ht="15.75" customHeight="1">
      <c r="AR539" s="42"/>
      <c r="AS539" s="42"/>
      <c r="AT539" s="42"/>
      <c r="AU539" s="42"/>
      <c r="AV539" s="42"/>
      <c r="AW539" s="42"/>
      <c r="AX539" s="42"/>
    </row>
    <row r="540" ht="15.75" customHeight="1">
      <c r="AR540" s="42"/>
      <c r="AS540" s="42"/>
      <c r="AT540" s="42"/>
      <c r="AU540" s="42"/>
      <c r="AV540" s="42"/>
      <c r="AW540" s="42"/>
      <c r="AX540" s="42"/>
    </row>
    <row r="541" ht="15.75" customHeight="1">
      <c r="AR541" s="42"/>
      <c r="AS541" s="42"/>
      <c r="AT541" s="42"/>
      <c r="AU541" s="42"/>
      <c r="AV541" s="42"/>
      <c r="AW541" s="42"/>
      <c r="AX541" s="42"/>
    </row>
    <row r="542" ht="15.75" customHeight="1">
      <c r="AR542" s="42"/>
      <c r="AS542" s="42"/>
      <c r="AT542" s="42"/>
      <c r="AU542" s="42"/>
      <c r="AV542" s="42"/>
      <c r="AW542" s="42"/>
      <c r="AX542" s="42"/>
    </row>
    <row r="543" ht="15.75" customHeight="1">
      <c r="AR543" s="42"/>
      <c r="AS543" s="42"/>
      <c r="AT543" s="42"/>
      <c r="AU543" s="42"/>
      <c r="AV543" s="42"/>
      <c r="AW543" s="42"/>
      <c r="AX543" s="42"/>
    </row>
    <row r="544" ht="15.75" customHeight="1">
      <c r="AR544" s="42"/>
      <c r="AS544" s="42"/>
      <c r="AT544" s="42"/>
      <c r="AU544" s="42"/>
      <c r="AV544" s="42"/>
      <c r="AW544" s="42"/>
      <c r="AX544" s="42"/>
    </row>
    <row r="545" ht="15.75" customHeight="1">
      <c r="AR545" s="42"/>
      <c r="AS545" s="42"/>
      <c r="AT545" s="42"/>
      <c r="AU545" s="42"/>
      <c r="AV545" s="42"/>
      <c r="AW545" s="42"/>
      <c r="AX545" s="42"/>
    </row>
    <row r="546" ht="15.75" customHeight="1">
      <c r="AR546" s="42"/>
      <c r="AS546" s="42"/>
      <c r="AT546" s="42"/>
      <c r="AU546" s="42"/>
      <c r="AV546" s="42"/>
      <c r="AW546" s="42"/>
      <c r="AX546" s="42"/>
    </row>
    <row r="547" ht="15.75" customHeight="1">
      <c r="AR547" s="42"/>
      <c r="AS547" s="42"/>
      <c r="AT547" s="42"/>
      <c r="AU547" s="42"/>
      <c r="AV547" s="42"/>
      <c r="AW547" s="42"/>
      <c r="AX547" s="42"/>
    </row>
    <row r="548" ht="15.75" customHeight="1">
      <c r="AR548" s="42"/>
      <c r="AS548" s="42"/>
      <c r="AT548" s="42"/>
      <c r="AU548" s="42"/>
      <c r="AV548" s="42"/>
      <c r="AW548" s="42"/>
      <c r="AX548" s="42"/>
    </row>
    <row r="549" ht="15.75" customHeight="1">
      <c r="AR549" s="42"/>
      <c r="AS549" s="42"/>
      <c r="AT549" s="42"/>
      <c r="AU549" s="42"/>
      <c r="AV549" s="42"/>
      <c r="AW549" s="42"/>
      <c r="AX549" s="42"/>
    </row>
    <row r="550" ht="15.75" customHeight="1">
      <c r="AR550" s="42"/>
      <c r="AS550" s="42"/>
      <c r="AT550" s="42"/>
      <c r="AU550" s="42"/>
      <c r="AV550" s="42"/>
      <c r="AW550" s="42"/>
      <c r="AX550" s="42"/>
    </row>
    <row r="551" ht="15.75" customHeight="1">
      <c r="AR551" s="42"/>
      <c r="AS551" s="42"/>
      <c r="AT551" s="42"/>
      <c r="AU551" s="42"/>
      <c r="AV551" s="42"/>
      <c r="AW551" s="42"/>
      <c r="AX551" s="42"/>
    </row>
    <row r="552" ht="15.75" customHeight="1">
      <c r="AR552" s="42"/>
      <c r="AS552" s="42"/>
      <c r="AT552" s="42"/>
      <c r="AU552" s="42"/>
      <c r="AV552" s="42"/>
      <c r="AW552" s="42"/>
      <c r="AX552" s="42"/>
    </row>
    <row r="553" ht="15.75" customHeight="1">
      <c r="AR553" s="42"/>
      <c r="AS553" s="42"/>
      <c r="AT553" s="42"/>
      <c r="AU553" s="42"/>
      <c r="AV553" s="42"/>
      <c r="AW553" s="42"/>
      <c r="AX553" s="42"/>
    </row>
    <row r="554" ht="15.75" customHeight="1">
      <c r="AR554" s="42"/>
      <c r="AS554" s="42"/>
      <c r="AT554" s="42"/>
      <c r="AU554" s="42"/>
      <c r="AV554" s="42"/>
      <c r="AW554" s="42"/>
      <c r="AX554" s="42"/>
    </row>
    <row r="555" ht="15.75" customHeight="1">
      <c r="AR555" s="42"/>
      <c r="AS555" s="42"/>
      <c r="AT555" s="42"/>
      <c r="AU555" s="42"/>
      <c r="AV555" s="42"/>
      <c r="AW555" s="42"/>
      <c r="AX555" s="42"/>
    </row>
    <row r="556" ht="15.75" customHeight="1">
      <c r="AR556" s="42"/>
      <c r="AS556" s="42"/>
      <c r="AT556" s="42"/>
      <c r="AU556" s="42"/>
      <c r="AV556" s="42"/>
      <c r="AW556" s="42"/>
      <c r="AX556" s="42"/>
    </row>
    <row r="557" ht="15.75" customHeight="1">
      <c r="AR557" s="42"/>
      <c r="AS557" s="42"/>
      <c r="AT557" s="42"/>
      <c r="AU557" s="42"/>
      <c r="AV557" s="42"/>
      <c r="AW557" s="42"/>
      <c r="AX557" s="42"/>
    </row>
    <row r="558" ht="15.75" customHeight="1">
      <c r="AR558" s="42"/>
      <c r="AS558" s="42"/>
      <c r="AT558" s="42"/>
      <c r="AU558" s="42"/>
      <c r="AV558" s="42"/>
      <c r="AW558" s="42"/>
      <c r="AX558" s="42"/>
    </row>
    <row r="559" ht="15.75" customHeight="1">
      <c r="AR559" s="42"/>
      <c r="AS559" s="42"/>
      <c r="AT559" s="42"/>
      <c r="AU559" s="42"/>
      <c r="AV559" s="42"/>
      <c r="AW559" s="42"/>
      <c r="AX559" s="42"/>
    </row>
    <row r="560" ht="15.75" customHeight="1">
      <c r="AR560" s="42"/>
      <c r="AS560" s="42"/>
      <c r="AT560" s="42"/>
      <c r="AU560" s="42"/>
      <c r="AV560" s="42"/>
      <c r="AW560" s="42"/>
      <c r="AX560" s="42"/>
    </row>
    <row r="561" ht="15.75" customHeight="1">
      <c r="AR561" s="42"/>
      <c r="AS561" s="42"/>
      <c r="AT561" s="42"/>
      <c r="AU561" s="42"/>
      <c r="AV561" s="42"/>
      <c r="AW561" s="42"/>
      <c r="AX561" s="42"/>
    </row>
    <row r="562" ht="15.75" customHeight="1">
      <c r="AR562" s="42"/>
      <c r="AS562" s="42"/>
      <c r="AT562" s="42"/>
      <c r="AU562" s="42"/>
      <c r="AV562" s="42"/>
      <c r="AW562" s="42"/>
      <c r="AX562" s="42"/>
    </row>
    <row r="563" ht="15.75" customHeight="1">
      <c r="AR563" s="42"/>
      <c r="AS563" s="42"/>
      <c r="AT563" s="42"/>
      <c r="AU563" s="42"/>
      <c r="AV563" s="42"/>
      <c r="AW563" s="42"/>
      <c r="AX563" s="42"/>
    </row>
    <row r="564" ht="15.75" customHeight="1">
      <c r="AR564" s="42"/>
      <c r="AS564" s="42"/>
      <c r="AT564" s="42"/>
      <c r="AU564" s="42"/>
      <c r="AV564" s="42"/>
      <c r="AW564" s="42"/>
      <c r="AX564" s="42"/>
    </row>
    <row r="565" ht="15.75" customHeight="1">
      <c r="AR565" s="42"/>
      <c r="AS565" s="42"/>
      <c r="AT565" s="42"/>
      <c r="AU565" s="42"/>
      <c r="AV565" s="42"/>
      <c r="AW565" s="42"/>
      <c r="AX565" s="42"/>
    </row>
    <row r="566" ht="15.75" customHeight="1">
      <c r="AR566" s="42"/>
      <c r="AS566" s="42"/>
      <c r="AT566" s="42"/>
      <c r="AU566" s="42"/>
      <c r="AV566" s="42"/>
      <c r="AW566" s="42"/>
      <c r="AX566" s="42"/>
    </row>
    <row r="567" ht="15.75" customHeight="1">
      <c r="AR567" s="42"/>
      <c r="AS567" s="42"/>
      <c r="AT567" s="42"/>
      <c r="AU567" s="42"/>
      <c r="AV567" s="42"/>
      <c r="AW567" s="42"/>
      <c r="AX567" s="42"/>
    </row>
    <row r="568" ht="15.75" customHeight="1">
      <c r="AR568" s="42"/>
      <c r="AS568" s="42"/>
      <c r="AT568" s="42"/>
      <c r="AU568" s="42"/>
      <c r="AV568" s="42"/>
      <c r="AW568" s="42"/>
      <c r="AX568" s="42"/>
    </row>
    <row r="569" ht="15.75" customHeight="1">
      <c r="AR569" s="42"/>
      <c r="AS569" s="42"/>
      <c r="AT569" s="42"/>
      <c r="AU569" s="42"/>
      <c r="AV569" s="42"/>
      <c r="AW569" s="42"/>
      <c r="AX569" s="42"/>
    </row>
    <row r="570" ht="15.75" customHeight="1">
      <c r="AR570" s="42"/>
      <c r="AS570" s="42"/>
      <c r="AT570" s="42"/>
      <c r="AU570" s="42"/>
      <c r="AV570" s="42"/>
      <c r="AW570" s="42"/>
      <c r="AX570" s="42"/>
    </row>
    <row r="571" ht="15.75" customHeight="1">
      <c r="AR571" s="42"/>
      <c r="AS571" s="42"/>
      <c r="AT571" s="42"/>
      <c r="AU571" s="42"/>
      <c r="AV571" s="42"/>
      <c r="AW571" s="42"/>
      <c r="AX571" s="42"/>
    </row>
    <row r="572" ht="15.75" customHeight="1">
      <c r="AR572" s="42"/>
      <c r="AS572" s="42"/>
      <c r="AT572" s="42"/>
      <c r="AU572" s="42"/>
      <c r="AV572" s="42"/>
      <c r="AW572" s="42"/>
      <c r="AX572" s="42"/>
    </row>
    <row r="573" ht="15.75" customHeight="1">
      <c r="AR573" s="42"/>
      <c r="AS573" s="42"/>
      <c r="AT573" s="42"/>
      <c r="AU573" s="42"/>
      <c r="AV573" s="42"/>
      <c r="AW573" s="42"/>
      <c r="AX573" s="42"/>
    </row>
    <row r="574" ht="15.75" customHeight="1">
      <c r="AR574" s="42"/>
      <c r="AS574" s="42"/>
      <c r="AT574" s="42"/>
      <c r="AU574" s="42"/>
      <c r="AV574" s="42"/>
      <c r="AW574" s="42"/>
      <c r="AX574" s="42"/>
    </row>
    <row r="575" ht="15.75" customHeight="1">
      <c r="AR575" s="42"/>
      <c r="AS575" s="42"/>
      <c r="AT575" s="42"/>
      <c r="AU575" s="42"/>
      <c r="AV575" s="42"/>
      <c r="AW575" s="42"/>
      <c r="AX575" s="42"/>
    </row>
    <row r="576" ht="15.75" customHeight="1">
      <c r="AR576" s="42"/>
      <c r="AS576" s="42"/>
      <c r="AT576" s="42"/>
      <c r="AU576" s="42"/>
      <c r="AV576" s="42"/>
      <c r="AW576" s="42"/>
      <c r="AX576" s="42"/>
    </row>
    <row r="577" ht="15.75" customHeight="1">
      <c r="AR577" s="42"/>
      <c r="AS577" s="42"/>
      <c r="AT577" s="42"/>
      <c r="AU577" s="42"/>
      <c r="AV577" s="42"/>
      <c r="AW577" s="42"/>
      <c r="AX577" s="42"/>
    </row>
    <row r="578" ht="15.75" customHeight="1">
      <c r="AR578" s="42"/>
      <c r="AS578" s="42"/>
      <c r="AT578" s="42"/>
      <c r="AU578" s="42"/>
      <c r="AV578" s="42"/>
      <c r="AW578" s="42"/>
      <c r="AX578" s="42"/>
    </row>
    <row r="579" ht="15.75" customHeight="1">
      <c r="AR579" s="42"/>
      <c r="AS579" s="42"/>
      <c r="AT579" s="42"/>
      <c r="AU579" s="42"/>
      <c r="AV579" s="42"/>
      <c r="AW579" s="42"/>
      <c r="AX579" s="42"/>
    </row>
    <row r="580" ht="15.75" customHeight="1">
      <c r="AR580" s="42"/>
      <c r="AS580" s="42"/>
      <c r="AT580" s="42"/>
      <c r="AU580" s="42"/>
      <c r="AV580" s="42"/>
      <c r="AW580" s="42"/>
      <c r="AX580" s="42"/>
    </row>
    <row r="581" ht="15.75" customHeight="1">
      <c r="AR581" s="42"/>
      <c r="AS581" s="42"/>
      <c r="AT581" s="42"/>
      <c r="AU581" s="42"/>
      <c r="AV581" s="42"/>
      <c r="AW581" s="42"/>
      <c r="AX581" s="42"/>
    </row>
    <row r="582" ht="15.75" customHeight="1">
      <c r="AR582" s="42"/>
      <c r="AS582" s="42"/>
      <c r="AT582" s="42"/>
      <c r="AU582" s="42"/>
      <c r="AV582" s="42"/>
      <c r="AW582" s="42"/>
      <c r="AX582" s="42"/>
    </row>
    <row r="583" ht="15.75" customHeight="1">
      <c r="AR583" s="42"/>
      <c r="AS583" s="42"/>
      <c r="AT583" s="42"/>
      <c r="AU583" s="42"/>
      <c r="AV583" s="42"/>
      <c r="AW583" s="42"/>
      <c r="AX583" s="42"/>
    </row>
    <row r="584" ht="15.75" customHeight="1">
      <c r="AR584" s="42"/>
      <c r="AS584" s="42"/>
      <c r="AT584" s="42"/>
      <c r="AU584" s="42"/>
      <c r="AV584" s="42"/>
      <c r="AW584" s="42"/>
      <c r="AX584" s="42"/>
    </row>
    <row r="585" ht="15.75" customHeight="1">
      <c r="AR585" s="42"/>
      <c r="AS585" s="42"/>
      <c r="AT585" s="42"/>
      <c r="AU585" s="42"/>
      <c r="AV585" s="42"/>
      <c r="AW585" s="42"/>
      <c r="AX585" s="42"/>
    </row>
    <row r="586" ht="15.75" customHeight="1">
      <c r="AR586" s="42"/>
      <c r="AS586" s="42"/>
      <c r="AT586" s="42"/>
      <c r="AU586" s="42"/>
      <c r="AV586" s="42"/>
      <c r="AW586" s="42"/>
      <c r="AX586" s="42"/>
    </row>
    <row r="587" ht="15.75" customHeight="1">
      <c r="AR587" s="42"/>
      <c r="AS587" s="42"/>
      <c r="AT587" s="42"/>
      <c r="AU587" s="42"/>
      <c r="AV587" s="42"/>
      <c r="AW587" s="42"/>
      <c r="AX587" s="42"/>
    </row>
    <row r="588" ht="15.75" customHeight="1">
      <c r="AR588" s="42"/>
      <c r="AS588" s="42"/>
      <c r="AT588" s="42"/>
      <c r="AU588" s="42"/>
      <c r="AV588" s="42"/>
      <c r="AW588" s="42"/>
      <c r="AX588" s="42"/>
    </row>
    <row r="589" ht="15.75" customHeight="1">
      <c r="AR589" s="42"/>
      <c r="AS589" s="42"/>
      <c r="AT589" s="42"/>
      <c r="AU589" s="42"/>
      <c r="AV589" s="42"/>
      <c r="AW589" s="42"/>
      <c r="AX589" s="42"/>
    </row>
    <row r="590" ht="15.75" customHeight="1">
      <c r="AR590" s="42"/>
      <c r="AS590" s="42"/>
      <c r="AT590" s="42"/>
      <c r="AU590" s="42"/>
      <c r="AV590" s="42"/>
      <c r="AW590" s="42"/>
      <c r="AX590" s="42"/>
    </row>
    <row r="591" ht="15.75" customHeight="1">
      <c r="AR591" s="42"/>
      <c r="AS591" s="42"/>
      <c r="AT591" s="42"/>
      <c r="AU591" s="42"/>
      <c r="AV591" s="42"/>
      <c r="AW591" s="42"/>
      <c r="AX591" s="42"/>
    </row>
    <row r="592" ht="15.75" customHeight="1">
      <c r="AR592" s="42"/>
      <c r="AS592" s="42"/>
      <c r="AT592" s="42"/>
      <c r="AU592" s="42"/>
      <c r="AV592" s="42"/>
      <c r="AW592" s="42"/>
      <c r="AX592" s="42"/>
    </row>
    <row r="593" ht="15.75" customHeight="1">
      <c r="AR593" s="42"/>
      <c r="AS593" s="42"/>
      <c r="AT593" s="42"/>
      <c r="AU593" s="42"/>
      <c r="AV593" s="42"/>
      <c r="AW593" s="42"/>
      <c r="AX593" s="42"/>
    </row>
    <row r="594" ht="15.75" customHeight="1">
      <c r="AR594" s="42"/>
      <c r="AS594" s="42"/>
      <c r="AT594" s="42"/>
      <c r="AU594" s="42"/>
      <c r="AV594" s="42"/>
      <c r="AW594" s="42"/>
      <c r="AX594" s="42"/>
    </row>
    <row r="595" ht="15.75" customHeight="1">
      <c r="AR595" s="42"/>
      <c r="AS595" s="42"/>
      <c r="AT595" s="42"/>
      <c r="AU595" s="42"/>
      <c r="AV595" s="42"/>
      <c r="AW595" s="42"/>
      <c r="AX595" s="42"/>
    </row>
    <row r="596" ht="15.75" customHeight="1">
      <c r="AR596" s="42"/>
      <c r="AS596" s="42"/>
      <c r="AT596" s="42"/>
      <c r="AU596" s="42"/>
      <c r="AV596" s="42"/>
      <c r="AW596" s="42"/>
      <c r="AX596" s="42"/>
    </row>
    <row r="597" ht="15.75" customHeight="1">
      <c r="AR597" s="42"/>
      <c r="AS597" s="42"/>
      <c r="AT597" s="42"/>
      <c r="AU597" s="42"/>
      <c r="AV597" s="42"/>
      <c r="AW597" s="42"/>
      <c r="AX597" s="42"/>
    </row>
    <row r="598" ht="15.75" customHeight="1">
      <c r="AR598" s="42"/>
      <c r="AS598" s="42"/>
      <c r="AT598" s="42"/>
      <c r="AU598" s="42"/>
      <c r="AV598" s="42"/>
      <c r="AW598" s="42"/>
      <c r="AX598" s="42"/>
    </row>
    <row r="599" ht="15.75" customHeight="1">
      <c r="AR599" s="42"/>
      <c r="AS599" s="42"/>
      <c r="AT599" s="42"/>
      <c r="AU599" s="42"/>
      <c r="AV599" s="42"/>
      <c r="AW599" s="42"/>
      <c r="AX599" s="42"/>
    </row>
    <row r="600" ht="15.75" customHeight="1">
      <c r="AR600" s="42"/>
      <c r="AS600" s="42"/>
      <c r="AT600" s="42"/>
      <c r="AU600" s="42"/>
      <c r="AV600" s="42"/>
      <c r="AW600" s="42"/>
      <c r="AX600" s="42"/>
    </row>
    <row r="601" ht="15.75" customHeight="1">
      <c r="AR601" s="42"/>
      <c r="AS601" s="42"/>
      <c r="AT601" s="42"/>
      <c r="AU601" s="42"/>
      <c r="AV601" s="42"/>
      <c r="AW601" s="42"/>
      <c r="AX601" s="42"/>
    </row>
    <row r="602" ht="15.75" customHeight="1">
      <c r="AR602" s="42"/>
      <c r="AS602" s="42"/>
      <c r="AT602" s="42"/>
      <c r="AU602" s="42"/>
      <c r="AV602" s="42"/>
      <c r="AW602" s="42"/>
      <c r="AX602" s="42"/>
    </row>
    <row r="603" ht="15.75" customHeight="1">
      <c r="AR603" s="42"/>
      <c r="AS603" s="42"/>
      <c r="AT603" s="42"/>
      <c r="AU603" s="42"/>
      <c r="AV603" s="42"/>
      <c r="AW603" s="42"/>
      <c r="AX603" s="42"/>
    </row>
    <row r="604" ht="15.75" customHeight="1">
      <c r="AR604" s="42"/>
      <c r="AS604" s="42"/>
      <c r="AT604" s="42"/>
      <c r="AU604" s="42"/>
      <c r="AV604" s="42"/>
      <c r="AW604" s="42"/>
      <c r="AX604" s="42"/>
    </row>
    <row r="605" ht="15.75" customHeight="1">
      <c r="AR605" s="42"/>
      <c r="AS605" s="42"/>
      <c r="AT605" s="42"/>
      <c r="AU605" s="42"/>
      <c r="AV605" s="42"/>
      <c r="AW605" s="42"/>
      <c r="AX605" s="42"/>
    </row>
    <row r="606" ht="15.75" customHeight="1">
      <c r="AR606" s="42"/>
      <c r="AS606" s="42"/>
      <c r="AT606" s="42"/>
      <c r="AU606" s="42"/>
      <c r="AV606" s="42"/>
      <c r="AW606" s="42"/>
      <c r="AX606" s="42"/>
    </row>
    <row r="607" ht="15.75" customHeight="1">
      <c r="AR607" s="42"/>
      <c r="AS607" s="42"/>
      <c r="AT607" s="42"/>
      <c r="AU607" s="42"/>
      <c r="AV607" s="42"/>
      <c r="AW607" s="42"/>
      <c r="AX607" s="42"/>
    </row>
    <row r="608" ht="15.75" customHeight="1">
      <c r="AR608" s="42"/>
      <c r="AS608" s="42"/>
      <c r="AT608" s="42"/>
      <c r="AU608" s="42"/>
      <c r="AV608" s="42"/>
      <c r="AW608" s="42"/>
      <c r="AX608" s="42"/>
    </row>
    <row r="609" ht="15.75" customHeight="1">
      <c r="AR609" s="42"/>
      <c r="AS609" s="42"/>
      <c r="AT609" s="42"/>
      <c r="AU609" s="42"/>
      <c r="AV609" s="42"/>
      <c r="AW609" s="42"/>
      <c r="AX609" s="42"/>
    </row>
    <row r="610" ht="15.75" customHeight="1">
      <c r="AR610" s="42"/>
      <c r="AS610" s="42"/>
      <c r="AT610" s="42"/>
      <c r="AU610" s="42"/>
      <c r="AV610" s="42"/>
      <c r="AW610" s="42"/>
      <c r="AX610" s="42"/>
    </row>
    <row r="611" ht="15.75" customHeight="1">
      <c r="AR611" s="42"/>
      <c r="AS611" s="42"/>
      <c r="AT611" s="42"/>
      <c r="AU611" s="42"/>
      <c r="AV611" s="42"/>
      <c r="AW611" s="42"/>
      <c r="AX611" s="42"/>
    </row>
    <row r="612" ht="15.75" customHeight="1">
      <c r="AR612" s="42"/>
      <c r="AS612" s="42"/>
      <c r="AT612" s="42"/>
      <c r="AU612" s="42"/>
      <c r="AV612" s="42"/>
      <c r="AW612" s="42"/>
      <c r="AX612" s="42"/>
    </row>
    <row r="613" ht="15.75" customHeight="1">
      <c r="AR613" s="42"/>
      <c r="AS613" s="42"/>
      <c r="AT613" s="42"/>
      <c r="AU613" s="42"/>
      <c r="AV613" s="42"/>
      <c r="AW613" s="42"/>
      <c r="AX613" s="42"/>
    </row>
    <row r="614" ht="15.75" customHeight="1">
      <c r="AR614" s="42"/>
      <c r="AS614" s="42"/>
      <c r="AT614" s="42"/>
      <c r="AU614" s="42"/>
      <c r="AV614" s="42"/>
      <c r="AW614" s="42"/>
      <c r="AX614" s="42"/>
    </row>
    <row r="615" ht="15.75" customHeight="1">
      <c r="AR615" s="42"/>
      <c r="AS615" s="42"/>
      <c r="AT615" s="42"/>
      <c r="AU615" s="42"/>
      <c r="AV615" s="42"/>
      <c r="AW615" s="42"/>
      <c r="AX615" s="42"/>
    </row>
    <row r="616" ht="15.75" customHeight="1">
      <c r="AR616" s="42"/>
      <c r="AS616" s="42"/>
      <c r="AT616" s="42"/>
      <c r="AU616" s="42"/>
      <c r="AV616" s="42"/>
      <c r="AW616" s="42"/>
      <c r="AX616" s="42"/>
    </row>
    <row r="617" ht="15.75" customHeight="1">
      <c r="AR617" s="42"/>
      <c r="AS617" s="42"/>
      <c r="AT617" s="42"/>
      <c r="AU617" s="42"/>
      <c r="AV617" s="42"/>
      <c r="AW617" s="42"/>
      <c r="AX617" s="42"/>
    </row>
    <row r="618" ht="15.75" customHeight="1">
      <c r="AR618" s="42"/>
      <c r="AS618" s="42"/>
      <c r="AT618" s="42"/>
      <c r="AU618" s="42"/>
      <c r="AV618" s="42"/>
      <c r="AW618" s="42"/>
      <c r="AX618" s="42"/>
    </row>
    <row r="619" ht="15.75" customHeight="1">
      <c r="AR619" s="42"/>
      <c r="AS619" s="42"/>
      <c r="AT619" s="42"/>
      <c r="AU619" s="42"/>
      <c r="AV619" s="42"/>
      <c r="AW619" s="42"/>
      <c r="AX619" s="42"/>
    </row>
    <row r="620" ht="15.75" customHeight="1">
      <c r="AR620" s="42"/>
      <c r="AS620" s="42"/>
      <c r="AT620" s="42"/>
      <c r="AU620" s="42"/>
      <c r="AV620" s="42"/>
      <c r="AW620" s="42"/>
      <c r="AX620" s="42"/>
    </row>
    <row r="621" ht="15.75" customHeight="1">
      <c r="AR621" s="42"/>
      <c r="AS621" s="42"/>
      <c r="AT621" s="42"/>
      <c r="AU621" s="42"/>
      <c r="AV621" s="42"/>
      <c r="AW621" s="42"/>
      <c r="AX621" s="42"/>
    </row>
    <row r="622" ht="15.75" customHeight="1">
      <c r="AR622" s="42"/>
      <c r="AS622" s="42"/>
      <c r="AT622" s="42"/>
      <c r="AU622" s="42"/>
      <c r="AV622" s="42"/>
      <c r="AW622" s="42"/>
      <c r="AX622" s="42"/>
    </row>
    <row r="623" ht="15.75" customHeight="1">
      <c r="AR623" s="42"/>
      <c r="AS623" s="42"/>
      <c r="AT623" s="42"/>
      <c r="AU623" s="42"/>
      <c r="AV623" s="42"/>
      <c r="AW623" s="42"/>
      <c r="AX623" s="42"/>
    </row>
    <row r="624" ht="15.75" customHeight="1">
      <c r="AR624" s="42"/>
      <c r="AS624" s="42"/>
      <c r="AT624" s="42"/>
      <c r="AU624" s="42"/>
      <c r="AV624" s="42"/>
      <c r="AW624" s="42"/>
      <c r="AX624" s="42"/>
    </row>
    <row r="625" ht="15.75" customHeight="1">
      <c r="AR625" s="42"/>
      <c r="AS625" s="42"/>
      <c r="AT625" s="42"/>
      <c r="AU625" s="42"/>
      <c r="AV625" s="42"/>
      <c r="AW625" s="42"/>
      <c r="AX625" s="42"/>
    </row>
    <row r="626" ht="15.75" customHeight="1">
      <c r="AR626" s="42"/>
      <c r="AS626" s="42"/>
      <c r="AT626" s="42"/>
      <c r="AU626" s="42"/>
      <c r="AV626" s="42"/>
      <c r="AW626" s="42"/>
      <c r="AX626" s="42"/>
    </row>
    <row r="627" ht="15.75" customHeight="1">
      <c r="AR627" s="42"/>
      <c r="AS627" s="42"/>
      <c r="AT627" s="42"/>
      <c r="AU627" s="42"/>
      <c r="AV627" s="42"/>
      <c r="AW627" s="42"/>
      <c r="AX627" s="42"/>
    </row>
    <row r="628" ht="15.75" customHeight="1">
      <c r="AR628" s="42"/>
      <c r="AS628" s="42"/>
      <c r="AT628" s="42"/>
      <c r="AU628" s="42"/>
      <c r="AV628" s="42"/>
      <c r="AW628" s="42"/>
      <c r="AX628" s="42"/>
    </row>
    <row r="629" ht="15.75" customHeight="1">
      <c r="AR629" s="42"/>
      <c r="AS629" s="42"/>
      <c r="AT629" s="42"/>
      <c r="AU629" s="42"/>
      <c r="AV629" s="42"/>
      <c r="AW629" s="42"/>
      <c r="AX629" s="42"/>
    </row>
    <row r="630" ht="15.75" customHeight="1">
      <c r="AR630" s="42"/>
      <c r="AS630" s="42"/>
      <c r="AT630" s="42"/>
      <c r="AU630" s="42"/>
      <c r="AV630" s="42"/>
      <c r="AW630" s="42"/>
      <c r="AX630" s="42"/>
    </row>
    <row r="631" ht="15.75" customHeight="1">
      <c r="AR631" s="42"/>
      <c r="AS631" s="42"/>
      <c r="AT631" s="42"/>
      <c r="AU631" s="42"/>
      <c r="AV631" s="42"/>
      <c r="AW631" s="42"/>
      <c r="AX631" s="42"/>
    </row>
    <row r="632" ht="15.75" customHeight="1">
      <c r="AR632" s="42"/>
      <c r="AS632" s="42"/>
      <c r="AT632" s="42"/>
      <c r="AU632" s="42"/>
      <c r="AV632" s="42"/>
      <c r="AW632" s="42"/>
      <c r="AX632" s="42"/>
    </row>
    <row r="633" ht="15.75" customHeight="1">
      <c r="AR633" s="42"/>
      <c r="AS633" s="42"/>
      <c r="AT633" s="42"/>
      <c r="AU633" s="42"/>
      <c r="AV633" s="42"/>
      <c r="AW633" s="42"/>
      <c r="AX633" s="42"/>
    </row>
    <row r="634" ht="15.75" customHeight="1">
      <c r="AR634" s="42"/>
      <c r="AS634" s="42"/>
      <c r="AT634" s="42"/>
      <c r="AU634" s="42"/>
      <c r="AV634" s="42"/>
      <c r="AW634" s="42"/>
      <c r="AX634" s="42"/>
    </row>
    <row r="635" ht="15.75" customHeight="1">
      <c r="AR635" s="42"/>
      <c r="AS635" s="42"/>
      <c r="AT635" s="42"/>
      <c r="AU635" s="42"/>
      <c r="AV635" s="42"/>
      <c r="AW635" s="42"/>
      <c r="AX635" s="42"/>
    </row>
    <row r="636" ht="15.75" customHeight="1">
      <c r="AR636" s="42"/>
      <c r="AS636" s="42"/>
      <c r="AT636" s="42"/>
      <c r="AU636" s="42"/>
      <c r="AV636" s="42"/>
      <c r="AW636" s="42"/>
      <c r="AX636" s="42"/>
    </row>
    <row r="637" ht="15.75" customHeight="1">
      <c r="AR637" s="42"/>
      <c r="AS637" s="42"/>
      <c r="AT637" s="42"/>
      <c r="AU637" s="42"/>
      <c r="AV637" s="42"/>
      <c r="AW637" s="42"/>
      <c r="AX637" s="42"/>
    </row>
    <row r="638" ht="15.75" customHeight="1">
      <c r="AR638" s="42"/>
      <c r="AS638" s="42"/>
      <c r="AT638" s="42"/>
      <c r="AU638" s="42"/>
      <c r="AV638" s="42"/>
      <c r="AW638" s="42"/>
      <c r="AX638" s="42"/>
    </row>
    <row r="639" ht="15.75" customHeight="1">
      <c r="AR639" s="42"/>
      <c r="AS639" s="42"/>
      <c r="AT639" s="42"/>
      <c r="AU639" s="42"/>
      <c r="AV639" s="42"/>
      <c r="AW639" s="42"/>
      <c r="AX639" s="42"/>
    </row>
    <row r="640" ht="15.75" customHeight="1">
      <c r="AR640" s="42"/>
      <c r="AS640" s="42"/>
      <c r="AT640" s="42"/>
      <c r="AU640" s="42"/>
      <c r="AV640" s="42"/>
      <c r="AW640" s="42"/>
      <c r="AX640" s="42"/>
    </row>
    <row r="641" ht="15.75" customHeight="1">
      <c r="AR641" s="42"/>
      <c r="AS641" s="42"/>
      <c r="AT641" s="42"/>
      <c r="AU641" s="42"/>
      <c r="AV641" s="42"/>
      <c r="AW641" s="42"/>
      <c r="AX641" s="42"/>
    </row>
    <row r="642" ht="15.75" customHeight="1">
      <c r="AR642" s="42"/>
      <c r="AS642" s="42"/>
      <c r="AT642" s="42"/>
      <c r="AU642" s="42"/>
      <c r="AV642" s="42"/>
      <c r="AW642" s="42"/>
      <c r="AX642" s="42"/>
    </row>
    <row r="643" ht="15.75" customHeight="1">
      <c r="AR643" s="42"/>
      <c r="AS643" s="42"/>
      <c r="AT643" s="42"/>
      <c r="AU643" s="42"/>
      <c r="AV643" s="42"/>
      <c r="AW643" s="42"/>
      <c r="AX643" s="42"/>
    </row>
    <row r="644" ht="15.75" customHeight="1">
      <c r="AR644" s="42"/>
      <c r="AS644" s="42"/>
      <c r="AT644" s="42"/>
      <c r="AU644" s="42"/>
      <c r="AV644" s="42"/>
      <c r="AW644" s="42"/>
      <c r="AX644" s="42"/>
    </row>
    <row r="645" ht="15.75" customHeight="1">
      <c r="AR645" s="42"/>
      <c r="AS645" s="42"/>
      <c r="AT645" s="42"/>
      <c r="AU645" s="42"/>
      <c r="AV645" s="42"/>
      <c r="AW645" s="42"/>
      <c r="AX645" s="42"/>
    </row>
    <row r="646" ht="15.75" customHeight="1">
      <c r="AR646" s="42"/>
      <c r="AS646" s="42"/>
      <c r="AT646" s="42"/>
      <c r="AU646" s="42"/>
      <c r="AV646" s="42"/>
      <c r="AW646" s="42"/>
      <c r="AX646" s="42"/>
    </row>
    <row r="647" ht="15.75" customHeight="1">
      <c r="AR647" s="42"/>
      <c r="AS647" s="42"/>
      <c r="AT647" s="42"/>
      <c r="AU647" s="42"/>
      <c r="AV647" s="42"/>
      <c r="AW647" s="42"/>
      <c r="AX647" s="42"/>
    </row>
    <row r="648" ht="15.75" customHeight="1">
      <c r="AR648" s="42"/>
      <c r="AS648" s="42"/>
      <c r="AT648" s="42"/>
      <c r="AU648" s="42"/>
      <c r="AV648" s="42"/>
      <c r="AW648" s="42"/>
      <c r="AX648" s="42"/>
    </row>
    <row r="649" ht="15.75" customHeight="1">
      <c r="AR649" s="42"/>
      <c r="AS649" s="42"/>
      <c r="AT649" s="42"/>
      <c r="AU649" s="42"/>
      <c r="AV649" s="42"/>
      <c r="AW649" s="42"/>
      <c r="AX649" s="42"/>
    </row>
    <row r="650" ht="15.75" customHeight="1">
      <c r="AR650" s="42"/>
      <c r="AS650" s="42"/>
      <c r="AT650" s="42"/>
      <c r="AU650" s="42"/>
      <c r="AV650" s="42"/>
      <c r="AW650" s="42"/>
      <c r="AX650" s="42"/>
    </row>
    <row r="651" ht="15.75" customHeight="1">
      <c r="AR651" s="42"/>
      <c r="AS651" s="42"/>
      <c r="AT651" s="42"/>
      <c r="AU651" s="42"/>
      <c r="AV651" s="42"/>
      <c r="AW651" s="42"/>
      <c r="AX651" s="42"/>
    </row>
    <row r="652" ht="15.75" customHeight="1">
      <c r="AR652" s="42"/>
      <c r="AS652" s="42"/>
      <c r="AT652" s="42"/>
      <c r="AU652" s="42"/>
      <c r="AV652" s="42"/>
      <c r="AW652" s="42"/>
      <c r="AX652" s="42"/>
    </row>
    <row r="653" ht="15.75" customHeight="1">
      <c r="AR653" s="42"/>
      <c r="AS653" s="42"/>
      <c r="AT653" s="42"/>
      <c r="AU653" s="42"/>
      <c r="AV653" s="42"/>
      <c r="AW653" s="42"/>
      <c r="AX653" s="42"/>
    </row>
    <row r="654" ht="15.75" customHeight="1">
      <c r="AR654" s="42"/>
      <c r="AS654" s="42"/>
      <c r="AT654" s="42"/>
      <c r="AU654" s="42"/>
      <c r="AV654" s="42"/>
      <c r="AW654" s="42"/>
      <c r="AX654" s="42"/>
    </row>
    <row r="655" ht="15.75" customHeight="1">
      <c r="AR655" s="42"/>
      <c r="AS655" s="42"/>
      <c r="AT655" s="42"/>
      <c r="AU655" s="42"/>
      <c r="AV655" s="42"/>
      <c r="AW655" s="42"/>
      <c r="AX655" s="42"/>
    </row>
    <row r="656" ht="15.75" customHeight="1">
      <c r="AR656" s="42"/>
      <c r="AS656" s="42"/>
      <c r="AT656" s="42"/>
      <c r="AU656" s="42"/>
      <c r="AV656" s="42"/>
      <c r="AW656" s="42"/>
      <c r="AX656" s="42"/>
    </row>
    <row r="657" ht="15.75" customHeight="1">
      <c r="AR657" s="42"/>
      <c r="AS657" s="42"/>
      <c r="AT657" s="42"/>
      <c r="AU657" s="42"/>
      <c r="AV657" s="42"/>
      <c r="AW657" s="42"/>
      <c r="AX657" s="42"/>
    </row>
    <row r="658" ht="15.75" customHeight="1">
      <c r="AR658" s="42"/>
      <c r="AS658" s="42"/>
      <c r="AT658" s="42"/>
      <c r="AU658" s="42"/>
      <c r="AV658" s="42"/>
      <c r="AW658" s="42"/>
      <c r="AX658" s="42"/>
    </row>
    <row r="659" ht="15.75" customHeight="1">
      <c r="AR659" s="42"/>
      <c r="AS659" s="42"/>
      <c r="AT659" s="42"/>
      <c r="AU659" s="42"/>
      <c r="AV659" s="42"/>
      <c r="AW659" s="42"/>
      <c r="AX659" s="42"/>
    </row>
    <row r="660" ht="15.75" customHeight="1">
      <c r="AR660" s="42"/>
      <c r="AS660" s="42"/>
      <c r="AT660" s="42"/>
      <c r="AU660" s="42"/>
      <c r="AV660" s="42"/>
      <c r="AW660" s="42"/>
      <c r="AX660" s="42"/>
    </row>
    <row r="661" ht="15.75" customHeight="1">
      <c r="AR661" s="42"/>
      <c r="AS661" s="42"/>
      <c r="AT661" s="42"/>
      <c r="AU661" s="42"/>
      <c r="AV661" s="42"/>
      <c r="AW661" s="42"/>
      <c r="AX661" s="42"/>
    </row>
    <row r="662" ht="15.75" customHeight="1">
      <c r="AR662" s="42"/>
      <c r="AS662" s="42"/>
      <c r="AT662" s="42"/>
      <c r="AU662" s="42"/>
      <c r="AV662" s="42"/>
      <c r="AW662" s="42"/>
      <c r="AX662" s="42"/>
    </row>
    <row r="663" ht="15.75" customHeight="1">
      <c r="AR663" s="42"/>
      <c r="AS663" s="42"/>
      <c r="AT663" s="42"/>
      <c r="AU663" s="42"/>
      <c r="AV663" s="42"/>
      <c r="AW663" s="42"/>
      <c r="AX663" s="42"/>
    </row>
    <row r="664" ht="15.75" customHeight="1">
      <c r="AR664" s="42"/>
      <c r="AS664" s="42"/>
      <c r="AT664" s="42"/>
      <c r="AU664" s="42"/>
      <c r="AV664" s="42"/>
      <c r="AW664" s="42"/>
      <c r="AX664" s="42"/>
    </row>
    <row r="665" ht="15.75" customHeight="1">
      <c r="AR665" s="42"/>
      <c r="AS665" s="42"/>
      <c r="AT665" s="42"/>
      <c r="AU665" s="42"/>
      <c r="AV665" s="42"/>
      <c r="AW665" s="42"/>
      <c r="AX665" s="42"/>
    </row>
    <row r="666" ht="15.75" customHeight="1">
      <c r="AR666" s="42"/>
      <c r="AS666" s="42"/>
      <c r="AT666" s="42"/>
      <c r="AU666" s="42"/>
      <c r="AV666" s="42"/>
      <c r="AW666" s="42"/>
      <c r="AX666" s="42"/>
    </row>
    <row r="667" ht="15.75" customHeight="1">
      <c r="AR667" s="42"/>
      <c r="AS667" s="42"/>
      <c r="AT667" s="42"/>
      <c r="AU667" s="42"/>
      <c r="AV667" s="42"/>
      <c r="AW667" s="42"/>
      <c r="AX667" s="42"/>
    </row>
    <row r="668" ht="15.75" customHeight="1">
      <c r="AR668" s="42"/>
      <c r="AS668" s="42"/>
      <c r="AT668" s="42"/>
      <c r="AU668" s="42"/>
      <c r="AV668" s="42"/>
      <c r="AW668" s="42"/>
      <c r="AX668" s="42"/>
    </row>
    <row r="669" ht="15.75" customHeight="1">
      <c r="AR669" s="42"/>
      <c r="AS669" s="42"/>
      <c r="AT669" s="42"/>
      <c r="AU669" s="42"/>
      <c r="AV669" s="42"/>
      <c r="AW669" s="42"/>
      <c r="AX669" s="42"/>
    </row>
    <row r="670" ht="15.75" customHeight="1">
      <c r="AR670" s="42"/>
      <c r="AS670" s="42"/>
      <c r="AT670" s="42"/>
      <c r="AU670" s="42"/>
      <c r="AV670" s="42"/>
      <c r="AW670" s="42"/>
      <c r="AX670" s="42"/>
    </row>
    <row r="671" ht="15.75" customHeight="1">
      <c r="AR671" s="42"/>
      <c r="AS671" s="42"/>
      <c r="AT671" s="42"/>
      <c r="AU671" s="42"/>
      <c r="AV671" s="42"/>
      <c r="AW671" s="42"/>
      <c r="AX671" s="42"/>
    </row>
    <row r="672" ht="15.75" customHeight="1">
      <c r="AR672" s="42"/>
      <c r="AS672" s="42"/>
      <c r="AT672" s="42"/>
      <c r="AU672" s="42"/>
      <c r="AV672" s="42"/>
      <c r="AW672" s="42"/>
      <c r="AX672" s="42"/>
    </row>
    <row r="673" ht="15.75" customHeight="1">
      <c r="AR673" s="42"/>
      <c r="AS673" s="42"/>
      <c r="AT673" s="42"/>
      <c r="AU673" s="42"/>
      <c r="AV673" s="42"/>
      <c r="AW673" s="42"/>
      <c r="AX673" s="42"/>
    </row>
    <row r="674" ht="15.75" customHeight="1">
      <c r="AR674" s="42"/>
      <c r="AS674" s="42"/>
      <c r="AT674" s="42"/>
      <c r="AU674" s="42"/>
      <c r="AV674" s="42"/>
      <c r="AW674" s="42"/>
      <c r="AX674" s="42"/>
    </row>
    <row r="675" ht="15.75" customHeight="1">
      <c r="AR675" s="42"/>
      <c r="AS675" s="42"/>
      <c r="AT675" s="42"/>
      <c r="AU675" s="42"/>
      <c r="AV675" s="42"/>
      <c r="AW675" s="42"/>
      <c r="AX675" s="42"/>
    </row>
    <row r="676" ht="15.75" customHeight="1">
      <c r="AR676" s="42"/>
      <c r="AS676" s="42"/>
      <c r="AT676" s="42"/>
      <c r="AU676" s="42"/>
      <c r="AV676" s="42"/>
      <c r="AW676" s="42"/>
      <c r="AX676" s="42"/>
    </row>
    <row r="677" ht="15.75" customHeight="1">
      <c r="AR677" s="42"/>
      <c r="AS677" s="42"/>
      <c r="AT677" s="42"/>
      <c r="AU677" s="42"/>
      <c r="AV677" s="42"/>
      <c r="AW677" s="42"/>
      <c r="AX677" s="42"/>
    </row>
    <row r="678" ht="15.75" customHeight="1">
      <c r="AR678" s="42"/>
      <c r="AS678" s="42"/>
      <c r="AT678" s="42"/>
      <c r="AU678" s="42"/>
      <c r="AV678" s="42"/>
      <c r="AW678" s="42"/>
      <c r="AX678" s="42"/>
    </row>
    <row r="679" ht="15.75" customHeight="1">
      <c r="AR679" s="42"/>
      <c r="AS679" s="42"/>
      <c r="AT679" s="42"/>
      <c r="AU679" s="42"/>
      <c r="AV679" s="42"/>
      <c r="AW679" s="42"/>
      <c r="AX679" s="42"/>
    </row>
    <row r="680" ht="15.75" customHeight="1">
      <c r="AR680" s="42"/>
      <c r="AS680" s="42"/>
      <c r="AT680" s="42"/>
      <c r="AU680" s="42"/>
      <c r="AV680" s="42"/>
      <c r="AW680" s="42"/>
      <c r="AX680" s="42"/>
    </row>
    <row r="681" ht="15.75" customHeight="1">
      <c r="AR681" s="42"/>
      <c r="AS681" s="42"/>
      <c r="AT681" s="42"/>
      <c r="AU681" s="42"/>
      <c r="AV681" s="42"/>
      <c r="AW681" s="42"/>
      <c r="AX681" s="42"/>
    </row>
    <row r="682" ht="15.75" customHeight="1">
      <c r="AR682" s="42"/>
      <c r="AS682" s="42"/>
      <c r="AT682" s="42"/>
      <c r="AU682" s="42"/>
      <c r="AV682" s="42"/>
      <c r="AW682" s="42"/>
      <c r="AX682" s="42"/>
    </row>
    <row r="683" ht="15.75" customHeight="1">
      <c r="AR683" s="42"/>
      <c r="AS683" s="42"/>
      <c r="AT683" s="42"/>
      <c r="AU683" s="42"/>
      <c r="AV683" s="42"/>
      <c r="AW683" s="42"/>
      <c r="AX683" s="42"/>
    </row>
    <row r="684" ht="15.75" customHeight="1">
      <c r="AR684" s="42"/>
      <c r="AS684" s="42"/>
      <c r="AT684" s="42"/>
      <c r="AU684" s="42"/>
      <c r="AV684" s="42"/>
      <c r="AW684" s="42"/>
      <c r="AX684" s="42"/>
    </row>
    <row r="685" ht="15.75" customHeight="1">
      <c r="AR685" s="42"/>
      <c r="AS685" s="42"/>
      <c r="AT685" s="42"/>
      <c r="AU685" s="42"/>
      <c r="AV685" s="42"/>
      <c r="AW685" s="42"/>
      <c r="AX685" s="42"/>
    </row>
    <row r="686" ht="15.75" customHeight="1">
      <c r="AR686" s="42"/>
      <c r="AS686" s="42"/>
      <c r="AT686" s="42"/>
      <c r="AU686" s="42"/>
      <c r="AV686" s="42"/>
      <c r="AW686" s="42"/>
      <c r="AX686" s="42"/>
    </row>
    <row r="687" ht="15.75" customHeight="1">
      <c r="AR687" s="42"/>
      <c r="AS687" s="42"/>
      <c r="AT687" s="42"/>
      <c r="AU687" s="42"/>
      <c r="AV687" s="42"/>
      <c r="AW687" s="42"/>
      <c r="AX687" s="42"/>
    </row>
    <row r="688" ht="15.75" customHeight="1">
      <c r="AR688" s="42"/>
      <c r="AS688" s="42"/>
      <c r="AT688" s="42"/>
      <c r="AU688" s="42"/>
      <c r="AV688" s="42"/>
      <c r="AW688" s="42"/>
      <c r="AX688" s="42"/>
    </row>
    <row r="689" ht="15.75" customHeight="1">
      <c r="AR689" s="42"/>
      <c r="AS689" s="42"/>
      <c r="AT689" s="42"/>
      <c r="AU689" s="42"/>
      <c r="AV689" s="42"/>
      <c r="AW689" s="42"/>
      <c r="AX689" s="42"/>
    </row>
    <row r="690" ht="15.75" customHeight="1">
      <c r="AR690" s="42"/>
      <c r="AS690" s="42"/>
      <c r="AT690" s="42"/>
      <c r="AU690" s="42"/>
      <c r="AV690" s="42"/>
      <c r="AW690" s="42"/>
      <c r="AX690" s="42"/>
    </row>
    <row r="691" ht="15.75" customHeight="1">
      <c r="AR691" s="42"/>
      <c r="AS691" s="42"/>
      <c r="AT691" s="42"/>
      <c r="AU691" s="42"/>
      <c r="AV691" s="42"/>
      <c r="AW691" s="42"/>
      <c r="AX691" s="42"/>
    </row>
    <row r="692" ht="15.75" customHeight="1">
      <c r="AR692" s="42"/>
      <c r="AS692" s="42"/>
      <c r="AT692" s="42"/>
      <c r="AU692" s="42"/>
      <c r="AV692" s="42"/>
      <c r="AW692" s="42"/>
      <c r="AX692" s="42"/>
    </row>
    <row r="693" ht="15.75" customHeight="1">
      <c r="AR693" s="42"/>
      <c r="AS693" s="42"/>
      <c r="AT693" s="42"/>
      <c r="AU693" s="42"/>
      <c r="AV693" s="42"/>
      <c r="AW693" s="42"/>
      <c r="AX693" s="42"/>
    </row>
    <row r="694" ht="15.75" customHeight="1">
      <c r="AR694" s="42"/>
      <c r="AS694" s="42"/>
      <c r="AT694" s="42"/>
      <c r="AU694" s="42"/>
      <c r="AV694" s="42"/>
      <c r="AW694" s="42"/>
      <c r="AX694" s="42"/>
    </row>
    <row r="695" ht="15.75" customHeight="1">
      <c r="AR695" s="42"/>
      <c r="AS695" s="42"/>
      <c r="AT695" s="42"/>
      <c r="AU695" s="42"/>
      <c r="AV695" s="42"/>
      <c r="AW695" s="42"/>
      <c r="AX695" s="42"/>
    </row>
    <row r="696" ht="15.75" customHeight="1">
      <c r="AR696" s="42"/>
      <c r="AS696" s="42"/>
      <c r="AT696" s="42"/>
      <c r="AU696" s="42"/>
      <c r="AV696" s="42"/>
      <c r="AW696" s="42"/>
      <c r="AX696" s="42"/>
    </row>
    <row r="697" ht="15.75" customHeight="1">
      <c r="AR697" s="42"/>
      <c r="AS697" s="42"/>
      <c r="AT697" s="42"/>
      <c r="AU697" s="42"/>
      <c r="AV697" s="42"/>
      <c r="AW697" s="42"/>
      <c r="AX697" s="42"/>
    </row>
    <row r="698" ht="15.75" customHeight="1">
      <c r="AR698" s="42"/>
      <c r="AS698" s="42"/>
      <c r="AT698" s="42"/>
      <c r="AU698" s="42"/>
      <c r="AV698" s="42"/>
      <c r="AW698" s="42"/>
      <c r="AX698" s="42"/>
    </row>
    <row r="699" ht="15.75" customHeight="1">
      <c r="AR699" s="42"/>
      <c r="AS699" s="42"/>
      <c r="AT699" s="42"/>
      <c r="AU699" s="42"/>
      <c r="AV699" s="42"/>
      <c r="AW699" s="42"/>
      <c r="AX699" s="42"/>
    </row>
    <row r="700" ht="15.75" customHeight="1">
      <c r="AR700" s="42"/>
      <c r="AS700" s="42"/>
      <c r="AT700" s="42"/>
      <c r="AU700" s="42"/>
      <c r="AV700" s="42"/>
      <c r="AW700" s="42"/>
      <c r="AX700" s="42"/>
    </row>
    <row r="701" ht="15.75" customHeight="1">
      <c r="AR701" s="42"/>
      <c r="AS701" s="42"/>
      <c r="AT701" s="42"/>
      <c r="AU701" s="42"/>
      <c r="AV701" s="42"/>
      <c r="AW701" s="42"/>
      <c r="AX701" s="42"/>
    </row>
    <row r="702" ht="15.75" customHeight="1">
      <c r="AR702" s="42"/>
      <c r="AS702" s="42"/>
      <c r="AT702" s="42"/>
      <c r="AU702" s="42"/>
      <c r="AV702" s="42"/>
      <c r="AW702" s="42"/>
      <c r="AX702" s="42"/>
    </row>
    <row r="703" ht="15.75" customHeight="1">
      <c r="AR703" s="42"/>
      <c r="AS703" s="42"/>
      <c r="AT703" s="42"/>
      <c r="AU703" s="42"/>
      <c r="AV703" s="42"/>
      <c r="AW703" s="42"/>
      <c r="AX703" s="42"/>
    </row>
    <row r="704" ht="15.75" customHeight="1">
      <c r="AR704" s="42"/>
      <c r="AS704" s="42"/>
      <c r="AT704" s="42"/>
      <c r="AU704" s="42"/>
      <c r="AV704" s="42"/>
      <c r="AW704" s="42"/>
      <c r="AX704" s="42"/>
    </row>
    <row r="705" ht="15.75" customHeight="1">
      <c r="AR705" s="42"/>
      <c r="AS705" s="42"/>
      <c r="AT705" s="42"/>
      <c r="AU705" s="42"/>
      <c r="AV705" s="42"/>
      <c r="AW705" s="42"/>
      <c r="AX705" s="42"/>
    </row>
    <row r="706" ht="15.75" customHeight="1">
      <c r="AR706" s="42"/>
      <c r="AS706" s="42"/>
      <c r="AT706" s="42"/>
      <c r="AU706" s="42"/>
      <c r="AV706" s="42"/>
      <c r="AW706" s="42"/>
      <c r="AX706" s="42"/>
    </row>
    <row r="707" ht="15.75" customHeight="1">
      <c r="AR707" s="42"/>
      <c r="AS707" s="42"/>
      <c r="AT707" s="42"/>
      <c r="AU707" s="42"/>
      <c r="AV707" s="42"/>
      <c r="AW707" s="42"/>
      <c r="AX707" s="42"/>
    </row>
    <row r="708" ht="15.75" customHeight="1">
      <c r="AR708" s="42"/>
      <c r="AS708" s="42"/>
      <c r="AT708" s="42"/>
      <c r="AU708" s="42"/>
      <c r="AV708" s="42"/>
      <c r="AW708" s="42"/>
      <c r="AX708" s="42"/>
    </row>
    <row r="709" ht="15.75" customHeight="1">
      <c r="AR709" s="42"/>
      <c r="AS709" s="42"/>
      <c r="AT709" s="42"/>
      <c r="AU709" s="42"/>
      <c r="AV709" s="42"/>
      <c r="AW709" s="42"/>
      <c r="AX709" s="42"/>
    </row>
    <row r="710" ht="15.75" customHeight="1">
      <c r="AR710" s="42"/>
      <c r="AS710" s="42"/>
      <c r="AT710" s="42"/>
      <c r="AU710" s="42"/>
      <c r="AV710" s="42"/>
      <c r="AW710" s="42"/>
      <c r="AX710" s="42"/>
    </row>
    <row r="711" ht="15.75" customHeight="1">
      <c r="AR711" s="42"/>
      <c r="AS711" s="42"/>
      <c r="AT711" s="42"/>
      <c r="AU711" s="42"/>
      <c r="AV711" s="42"/>
      <c r="AW711" s="42"/>
      <c r="AX711" s="42"/>
    </row>
    <row r="712" ht="15.75" customHeight="1">
      <c r="AR712" s="42"/>
      <c r="AS712" s="42"/>
      <c r="AT712" s="42"/>
      <c r="AU712" s="42"/>
      <c r="AV712" s="42"/>
      <c r="AW712" s="42"/>
      <c r="AX712" s="42"/>
    </row>
    <row r="713" ht="15.75" customHeight="1">
      <c r="AR713" s="42"/>
      <c r="AS713" s="42"/>
      <c r="AT713" s="42"/>
      <c r="AU713" s="42"/>
      <c r="AV713" s="42"/>
      <c r="AW713" s="42"/>
      <c r="AX713" s="42"/>
    </row>
    <row r="714" ht="15.75" customHeight="1">
      <c r="AR714" s="42"/>
      <c r="AS714" s="42"/>
      <c r="AT714" s="42"/>
      <c r="AU714" s="42"/>
      <c r="AV714" s="42"/>
      <c r="AW714" s="42"/>
      <c r="AX714" s="42"/>
    </row>
    <row r="715" ht="15.75" customHeight="1">
      <c r="AR715" s="42"/>
      <c r="AS715" s="42"/>
      <c r="AT715" s="42"/>
      <c r="AU715" s="42"/>
      <c r="AV715" s="42"/>
      <c r="AW715" s="42"/>
      <c r="AX715" s="42"/>
    </row>
    <row r="716" ht="15.75" customHeight="1">
      <c r="AR716" s="42"/>
      <c r="AS716" s="42"/>
      <c r="AT716" s="42"/>
      <c r="AU716" s="42"/>
      <c r="AV716" s="42"/>
      <c r="AW716" s="42"/>
      <c r="AX716" s="42"/>
    </row>
    <row r="717" ht="15.75" customHeight="1">
      <c r="AR717" s="42"/>
      <c r="AS717" s="42"/>
      <c r="AT717" s="42"/>
      <c r="AU717" s="42"/>
      <c r="AV717" s="42"/>
      <c r="AW717" s="42"/>
      <c r="AX717" s="42"/>
    </row>
    <row r="718" ht="15.75" customHeight="1">
      <c r="AR718" s="42"/>
      <c r="AS718" s="42"/>
      <c r="AT718" s="42"/>
      <c r="AU718" s="42"/>
      <c r="AV718" s="42"/>
      <c r="AW718" s="42"/>
      <c r="AX718" s="42"/>
    </row>
    <row r="719" ht="15.75" customHeight="1">
      <c r="AR719" s="42"/>
      <c r="AS719" s="42"/>
      <c r="AT719" s="42"/>
      <c r="AU719" s="42"/>
      <c r="AV719" s="42"/>
      <c r="AW719" s="42"/>
      <c r="AX719" s="42"/>
    </row>
    <row r="720" ht="15.75" customHeight="1">
      <c r="AR720" s="42"/>
      <c r="AS720" s="42"/>
      <c r="AT720" s="42"/>
      <c r="AU720" s="42"/>
      <c r="AV720" s="42"/>
      <c r="AW720" s="42"/>
      <c r="AX720" s="42"/>
    </row>
    <row r="721" ht="15.75" customHeight="1">
      <c r="AR721" s="42"/>
      <c r="AS721" s="42"/>
      <c r="AT721" s="42"/>
      <c r="AU721" s="42"/>
      <c r="AV721" s="42"/>
      <c r="AW721" s="42"/>
      <c r="AX721" s="42"/>
    </row>
    <row r="722" ht="15.75" customHeight="1">
      <c r="AR722" s="42"/>
      <c r="AS722" s="42"/>
      <c r="AT722" s="42"/>
      <c r="AU722" s="42"/>
      <c r="AV722" s="42"/>
      <c r="AW722" s="42"/>
      <c r="AX722" s="42"/>
    </row>
    <row r="723" ht="15.75" customHeight="1">
      <c r="AR723" s="42"/>
      <c r="AS723" s="42"/>
      <c r="AT723" s="42"/>
      <c r="AU723" s="42"/>
      <c r="AV723" s="42"/>
      <c r="AW723" s="42"/>
      <c r="AX723" s="42"/>
    </row>
    <row r="724" ht="15.75" customHeight="1">
      <c r="AR724" s="42"/>
      <c r="AS724" s="42"/>
      <c r="AT724" s="42"/>
      <c r="AU724" s="42"/>
      <c r="AV724" s="42"/>
      <c r="AW724" s="42"/>
      <c r="AX724" s="42"/>
    </row>
    <row r="725" ht="15.75" customHeight="1">
      <c r="AR725" s="42"/>
      <c r="AS725" s="42"/>
      <c r="AT725" s="42"/>
      <c r="AU725" s="42"/>
      <c r="AV725" s="42"/>
      <c r="AW725" s="42"/>
      <c r="AX725" s="42"/>
    </row>
    <row r="726" ht="15.75" customHeight="1">
      <c r="AR726" s="42"/>
      <c r="AS726" s="42"/>
      <c r="AT726" s="42"/>
      <c r="AU726" s="42"/>
      <c r="AV726" s="42"/>
      <c r="AW726" s="42"/>
      <c r="AX726" s="42"/>
    </row>
    <row r="727" ht="15.75" customHeight="1">
      <c r="AR727" s="42"/>
      <c r="AS727" s="42"/>
      <c r="AT727" s="42"/>
      <c r="AU727" s="42"/>
      <c r="AV727" s="42"/>
      <c r="AW727" s="42"/>
      <c r="AX727" s="42"/>
    </row>
    <row r="728" ht="15.75" customHeight="1">
      <c r="AR728" s="42"/>
      <c r="AS728" s="42"/>
      <c r="AT728" s="42"/>
      <c r="AU728" s="42"/>
      <c r="AV728" s="42"/>
      <c r="AW728" s="42"/>
      <c r="AX728" s="42"/>
    </row>
    <row r="729" ht="15.75" customHeight="1">
      <c r="AR729" s="42"/>
      <c r="AS729" s="42"/>
      <c r="AT729" s="42"/>
      <c r="AU729" s="42"/>
      <c r="AV729" s="42"/>
      <c r="AW729" s="42"/>
      <c r="AX729" s="42"/>
    </row>
    <row r="730" ht="15.75" customHeight="1">
      <c r="AR730" s="42"/>
      <c r="AS730" s="42"/>
      <c r="AT730" s="42"/>
      <c r="AU730" s="42"/>
      <c r="AV730" s="42"/>
      <c r="AW730" s="42"/>
      <c r="AX730" s="42"/>
    </row>
    <row r="731" ht="15.75" customHeight="1">
      <c r="AR731" s="42"/>
      <c r="AS731" s="42"/>
      <c r="AT731" s="42"/>
      <c r="AU731" s="42"/>
      <c r="AV731" s="42"/>
      <c r="AW731" s="42"/>
      <c r="AX731" s="42"/>
    </row>
    <row r="732" ht="15.75" customHeight="1">
      <c r="AR732" s="42"/>
      <c r="AS732" s="42"/>
      <c r="AT732" s="42"/>
      <c r="AU732" s="42"/>
      <c r="AV732" s="42"/>
      <c r="AW732" s="42"/>
      <c r="AX732" s="42"/>
    </row>
    <row r="733" ht="15.75" customHeight="1">
      <c r="AR733" s="42"/>
      <c r="AS733" s="42"/>
      <c r="AT733" s="42"/>
      <c r="AU733" s="42"/>
      <c r="AV733" s="42"/>
      <c r="AW733" s="42"/>
      <c r="AX733" s="42"/>
    </row>
    <row r="734" ht="15.75" customHeight="1">
      <c r="AR734" s="42"/>
      <c r="AS734" s="42"/>
      <c r="AT734" s="42"/>
      <c r="AU734" s="42"/>
      <c r="AV734" s="42"/>
      <c r="AW734" s="42"/>
      <c r="AX734" s="42"/>
    </row>
    <row r="735" ht="15.75" customHeight="1">
      <c r="AR735" s="42"/>
      <c r="AS735" s="42"/>
      <c r="AT735" s="42"/>
      <c r="AU735" s="42"/>
      <c r="AV735" s="42"/>
      <c r="AW735" s="42"/>
      <c r="AX735" s="42"/>
    </row>
    <row r="736" ht="15.75" customHeight="1">
      <c r="AR736" s="42"/>
      <c r="AS736" s="42"/>
      <c r="AT736" s="42"/>
      <c r="AU736" s="42"/>
      <c r="AV736" s="42"/>
      <c r="AW736" s="42"/>
      <c r="AX736" s="42"/>
    </row>
    <row r="737" ht="15.75" customHeight="1">
      <c r="AR737" s="42"/>
      <c r="AS737" s="42"/>
      <c r="AT737" s="42"/>
      <c r="AU737" s="42"/>
      <c r="AV737" s="42"/>
      <c r="AW737" s="42"/>
      <c r="AX737" s="42"/>
    </row>
    <row r="738" ht="15.75" customHeight="1">
      <c r="AR738" s="42"/>
      <c r="AS738" s="42"/>
      <c r="AT738" s="42"/>
      <c r="AU738" s="42"/>
      <c r="AV738" s="42"/>
      <c r="AW738" s="42"/>
      <c r="AX738" s="42"/>
    </row>
    <row r="739" ht="15.75" customHeight="1">
      <c r="AR739" s="42"/>
      <c r="AS739" s="42"/>
      <c r="AT739" s="42"/>
      <c r="AU739" s="42"/>
      <c r="AV739" s="42"/>
      <c r="AW739" s="42"/>
      <c r="AX739" s="42"/>
    </row>
    <row r="740" ht="15.75" customHeight="1">
      <c r="AR740" s="42"/>
      <c r="AS740" s="42"/>
      <c r="AT740" s="42"/>
      <c r="AU740" s="42"/>
      <c r="AV740" s="42"/>
      <c r="AW740" s="42"/>
      <c r="AX740" s="42"/>
    </row>
    <row r="741" ht="15.75" customHeight="1">
      <c r="AR741" s="42"/>
      <c r="AS741" s="42"/>
      <c r="AT741" s="42"/>
      <c r="AU741" s="42"/>
      <c r="AV741" s="42"/>
      <c r="AW741" s="42"/>
      <c r="AX741" s="42"/>
    </row>
    <row r="742" ht="15.75" customHeight="1">
      <c r="AR742" s="42"/>
      <c r="AS742" s="42"/>
      <c r="AT742" s="42"/>
      <c r="AU742" s="42"/>
      <c r="AV742" s="42"/>
      <c r="AW742" s="42"/>
      <c r="AX742" s="42"/>
    </row>
    <row r="743" ht="15.75" customHeight="1">
      <c r="AR743" s="42"/>
      <c r="AS743" s="42"/>
      <c r="AT743" s="42"/>
      <c r="AU743" s="42"/>
      <c r="AV743" s="42"/>
      <c r="AW743" s="42"/>
      <c r="AX743" s="42"/>
    </row>
    <row r="744" ht="15.75" customHeight="1">
      <c r="AR744" s="42"/>
      <c r="AS744" s="42"/>
      <c r="AT744" s="42"/>
      <c r="AU744" s="42"/>
      <c r="AV744" s="42"/>
      <c r="AW744" s="42"/>
      <c r="AX744" s="42"/>
    </row>
    <row r="745" ht="15.75" customHeight="1">
      <c r="AR745" s="42"/>
      <c r="AS745" s="42"/>
      <c r="AT745" s="42"/>
      <c r="AU745" s="42"/>
      <c r="AV745" s="42"/>
      <c r="AW745" s="42"/>
      <c r="AX745" s="42"/>
    </row>
    <row r="746" ht="15.75" customHeight="1">
      <c r="AR746" s="42"/>
      <c r="AS746" s="42"/>
      <c r="AT746" s="42"/>
      <c r="AU746" s="42"/>
      <c r="AV746" s="42"/>
      <c r="AW746" s="42"/>
      <c r="AX746" s="42"/>
    </row>
    <row r="747" ht="15.75" customHeight="1">
      <c r="AR747" s="42"/>
      <c r="AS747" s="42"/>
      <c r="AT747" s="42"/>
      <c r="AU747" s="42"/>
      <c r="AV747" s="42"/>
      <c r="AW747" s="42"/>
      <c r="AX747" s="42"/>
    </row>
    <row r="748" ht="15.75" customHeight="1">
      <c r="AR748" s="42"/>
      <c r="AS748" s="42"/>
      <c r="AT748" s="42"/>
      <c r="AU748" s="42"/>
      <c r="AV748" s="42"/>
      <c r="AW748" s="42"/>
      <c r="AX748" s="42"/>
    </row>
    <row r="749" ht="15.75" customHeight="1">
      <c r="AR749" s="42"/>
      <c r="AS749" s="42"/>
      <c r="AT749" s="42"/>
      <c r="AU749" s="42"/>
      <c r="AV749" s="42"/>
      <c r="AW749" s="42"/>
      <c r="AX749" s="42"/>
    </row>
    <row r="750" ht="15.75" customHeight="1">
      <c r="AR750" s="42"/>
      <c r="AS750" s="42"/>
      <c r="AT750" s="42"/>
      <c r="AU750" s="42"/>
      <c r="AV750" s="42"/>
      <c r="AW750" s="42"/>
      <c r="AX750" s="42"/>
    </row>
    <row r="751" ht="15.75" customHeight="1">
      <c r="AR751" s="42"/>
      <c r="AS751" s="42"/>
      <c r="AT751" s="42"/>
      <c r="AU751" s="42"/>
      <c r="AV751" s="42"/>
      <c r="AW751" s="42"/>
      <c r="AX751" s="42"/>
    </row>
    <row r="752" ht="15.75" customHeight="1">
      <c r="AR752" s="42"/>
      <c r="AS752" s="42"/>
      <c r="AT752" s="42"/>
      <c r="AU752" s="42"/>
      <c r="AV752" s="42"/>
      <c r="AW752" s="42"/>
      <c r="AX752" s="42"/>
    </row>
    <row r="753" ht="15.75" customHeight="1">
      <c r="AR753" s="42"/>
      <c r="AS753" s="42"/>
      <c r="AT753" s="42"/>
      <c r="AU753" s="42"/>
      <c r="AV753" s="42"/>
      <c r="AW753" s="42"/>
      <c r="AX753" s="42"/>
    </row>
    <row r="754" ht="15.75" customHeight="1">
      <c r="AR754" s="42"/>
      <c r="AS754" s="42"/>
      <c r="AT754" s="42"/>
      <c r="AU754" s="42"/>
      <c r="AV754" s="42"/>
      <c r="AW754" s="42"/>
      <c r="AX754" s="42"/>
    </row>
    <row r="755" ht="15.75" customHeight="1">
      <c r="AR755" s="42"/>
      <c r="AS755" s="42"/>
      <c r="AT755" s="42"/>
      <c r="AU755" s="42"/>
      <c r="AV755" s="42"/>
      <c r="AW755" s="42"/>
      <c r="AX755" s="42"/>
    </row>
    <row r="756" ht="15.75" customHeight="1">
      <c r="AR756" s="42"/>
      <c r="AS756" s="42"/>
      <c r="AT756" s="42"/>
      <c r="AU756" s="42"/>
      <c r="AV756" s="42"/>
      <c r="AW756" s="42"/>
      <c r="AX756" s="42"/>
    </row>
    <row r="757" ht="15.75" customHeight="1">
      <c r="AR757" s="42"/>
      <c r="AS757" s="42"/>
      <c r="AT757" s="42"/>
      <c r="AU757" s="42"/>
      <c r="AV757" s="42"/>
      <c r="AW757" s="42"/>
      <c r="AX757" s="42"/>
    </row>
    <row r="758" ht="15.75" customHeight="1">
      <c r="AR758" s="42"/>
      <c r="AS758" s="42"/>
      <c r="AT758" s="42"/>
      <c r="AU758" s="42"/>
      <c r="AV758" s="42"/>
      <c r="AW758" s="42"/>
      <c r="AX758" s="42"/>
    </row>
    <row r="759" ht="15.75" customHeight="1">
      <c r="AR759" s="42"/>
      <c r="AS759" s="42"/>
      <c r="AT759" s="42"/>
      <c r="AU759" s="42"/>
      <c r="AV759" s="42"/>
      <c r="AW759" s="42"/>
      <c r="AX759" s="42"/>
    </row>
    <row r="760" ht="15.75" customHeight="1">
      <c r="AR760" s="42"/>
      <c r="AS760" s="42"/>
      <c r="AT760" s="42"/>
      <c r="AU760" s="42"/>
      <c r="AV760" s="42"/>
      <c r="AW760" s="42"/>
      <c r="AX760" s="42"/>
    </row>
    <row r="761" ht="15.75" customHeight="1">
      <c r="AR761" s="42"/>
      <c r="AS761" s="42"/>
      <c r="AT761" s="42"/>
      <c r="AU761" s="42"/>
      <c r="AV761" s="42"/>
      <c r="AW761" s="42"/>
      <c r="AX761" s="42"/>
    </row>
    <row r="762" ht="15.75" customHeight="1">
      <c r="AR762" s="42"/>
      <c r="AS762" s="42"/>
      <c r="AT762" s="42"/>
      <c r="AU762" s="42"/>
      <c r="AV762" s="42"/>
      <c r="AW762" s="42"/>
      <c r="AX762" s="42"/>
    </row>
    <row r="763" ht="15.75" customHeight="1">
      <c r="AR763" s="42"/>
      <c r="AS763" s="42"/>
      <c r="AT763" s="42"/>
      <c r="AU763" s="42"/>
      <c r="AV763" s="42"/>
      <c r="AW763" s="42"/>
      <c r="AX763" s="42"/>
    </row>
    <row r="764" ht="15.75" customHeight="1">
      <c r="AR764" s="42"/>
      <c r="AS764" s="42"/>
      <c r="AT764" s="42"/>
      <c r="AU764" s="42"/>
      <c r="AV764" s="42"/>
      <c r="AW764" s="42"/>
      <c r="AX764" s="42"/>
    </row>
    <row r="765" ht="15.75" customHeight="1">
      <c r="AR765" s="42"/>
      <c r="AS765" s="42"/>
      <c r="AT765" s="42"/>
      <c r="AU765" s="42"/>
      <c r="AV765" s="42"/>
      <c r="AW765" s="42"/>
      <c r="AX765" s="42"/>
    </row>
    <row r="766" ht="15.75" customHeight="1">
      <c r="AR766" s="42"/>
      <c r="AS766" s="42"/>
      <c r="AT766" s="42"/>
      <c r="AU766" s="42"/>
      <c r="AV766" s="42"/>
      <c r="AW766" s="42"/>
      <c r="AX766" s="42"/>
    </row>
    <row r="767" ht="15.75" customHeight="1">
      <c r="AR767" s="42"/>
      <c r="AS767" s="42"/>
      <c r="AT767" s="42"/>
      <c r="AU767" s="42"/>
      <c r="AV767" s="42"/>
      <c r="AW767" s="42"/>
      <c r="AX767" s="42"/>
    </row>
    <row r="768" ht="15.75" customHeight="1">
      <c r="AR768" s="42"/>
      <c r="AS768" s="42"/>
      <c r="AT768" s="42"/>
      <c r="AU768" s="42"/>
      <c r="AV768" s="42"/>
      <c r="AW768" s="42"/>
      <c r="AX768" s="42"/>
    </row>
    <row r="769" ht="15.75" customHeight="1">
      <c r="AR769" s="42"/>
      <c r="AS769" s="42"/>
      <c r="AT769" s="42"/>
      <c r="AU769" s="42"/>
      <c r="AV769" s="42"/>
      <c r="AW769" s="42"/>
      <c r="AX769" s="42"/>
    </row>
    <row r="770" ht="15.75" customHeight="1">
      <c r="AR770" s="42"/>
      <c r="AS770" s="42"/>
      <c r="AT770" s="42"/>
      <c r="AU770" s="42"/>
      <c r="AV770" s="42"/>
      <c r="AW770" s="42"/>
      <c r="AX770" s="42"/>
    </row>
    <row r="771" ht="15.75" customHeight="1">
      <c r="AR771" s="42"/>
      <c r="AS771" s="42"/>
      <c r="AT771" s="42"/>
      <c r="AU771" s="42"/>
      <c r="AV771" s="42"/>
      <c r="AW771" s="42"/>
      <c r="AX771" s="42"/>
    </row>
    <row r="772" ht="15.75" customHeight="1">
      <c r="AR772" s="42"/>
      <c r="AS772" s="42"/>
      <c r="AT772" s="42"/>
      <c r="AU772" s="42"/>
      <c r="AV772" s="42"/>
      <c r="AW772" s="42"/>
      <c r="AX772" s="42"/>
    </row>
    <row r="773" ht="15.75" customHeight="1">
      <c r="AR773" s="42"/>
      <c r="AS773" s="42"/>
      <c r="AT773" s="42"/>
      <c r="AU773" s="42"/>
      <c r="AV773" s="42"/>
      <c r="AW773" s="42"/>
      <c r="AX773" s="42"/>
    </row>
    <row r="774" ht="15.75" customHeight="1">
      <c r="AR774" s="42"/>
      <c r="AS774" s="42"/>
      <c r="AT774" s="42"/>
      <c r="AU774" s="42"/>
      <c r="AV774" s="42"/>
      <c r="AW774" s="42"/>
      <c r="AX774" s="42"/>
    </row>
    <row r="775" ht="15.75" customHeight="1">
      <c r="AR775" s="42"/>
      <c r="AS775" s="42"/>
      <c r="AT775" s="42"/>
      <c r="AU775" s="42"/>
      <c r="AV775" s="42"/>
      <c r="AW775" s="42"/>
      <c r="AX775" s="42"/>
    </row>
    <row r="776" ht="15.75" customHeight="1">
      <c r="AR776" s="42"/>
      <c r="AS776" s="42"/>
      <c r="AT776" s="42"/>
      <c r="AU776" s="42"/>
      <c r="AV776" s="42"/>
      <c r="AW776" s="42"/>
      <c r="AX776" s="42"/>
    </row>
    <row r="777" ht="15.75" customHeight="1">
      <c r="AR777" s="42"/>
      <c r="AS777" s="42"/>
      <c r="AT777" s="42"/>
      <c r="AU777" s="42"/>
      <c r="AV777" s="42"/>
      <c r="AW777" s="42"/>
      <c r="AX777" s="42"/>
    </row>
    <row r="778" ht="15.75" customHeight="1">
      <c r="AR778" s="42"/>
      <c r="AS778" s="42"/>
      <c r="AT778" s="42"/>
      <c r="AU778" s="42"/>
      <c r="AV778" s="42"/>
      <c r="AW778" s="42"/>
      <c r="AX778" s="42"/>
    </row>
    <row r="779" ht="15.75" customHeight="1">
      <c r="AR779" s="42"/>
      <c r="AS779" s="42"/>
      <c r="AT779" s="42"/>
      <c r="AU779" s="42"/>
      <c r="AV779" s="42"/>
      <c r="AW779" s="42"/>
      <c r="AX779" s="42"/>
    </row>
    <row r="780" ht="15.75" customHeight="1">
      <c r="AR780" s="42"/>
      <c r="AS780" s="42"/>
      <c r="AT780" s="42"/>
      <c r="AU780" s="42"/>
      <c r="AV780" s="42"/>
      <c r="AW780" s="42"/>
      <c r="AX780" s="42"/>
    </row>
    <row r="781" ht="15.75" customHeight="1">
      <c r="AR781" s="42"/>
      <c r="AS781" s="42"/>
      <c r="AT781" s="42"/>
      <c r="AU781" s="42"/>
      <c r="AV781" s="42"/>
      <c r="AW781" s="42"/>
      <c r="AX781" s="42"/>
    </row>
    <row r="782" ht="15.75" customHeight="1">
      <c r="AR782" s="42"/>
      <c r="AS782" s="42"/>
      <c r="AT782" s="42"/>
      <c r="AU782" s="42"/>
      <c r="AV782" s="42"/>
      <c r="AW782" s="42"/>
      <c r="AX782" s="42"/>
    </row>
    <row r="783" ht="15.75" customHeight="1">
      <c r="AR783" s="42"/>
      <c r="AS783" s="42"/>
      <c r="AT783" s="42"/>
      <c r="AU783" s="42"/>
      <c r="AV783" s="42"/>
      <c r="AW783" s="42"/>
      <c r="AX783" s="42"/>
    </row>
    <row r="784" ht="15.75" customHeight="1">
      <c r="AR784" s="42"/>
      <c r="AS784" s="42"/>
      <c r="AT784" s="42"/>
      <c r="AU784" s="42"/>
      <c r="AV784" s="42"/>
      <c r="AW784" s="42"/>
      <c r="AX784" s="42"/>
    </row>
    <row r="785" ht="15.75" customHeight="1">
      <c r="AR785" s="42"/>
      <c r="AS785" s="42"/>
      <c r="AT785" s="42"/>
      <c r="AU785" s="42"/>
      <c r="AV785" s="42"/>
      <c r="AW785" s="42"/>
      <c r="AX785" s="42"/>
    </row>
    <row r="786" ht="15.75" customHeight="1">
      <c r="AR786" s="42"/>
      <c r="AS786" s="42"/>
      <c r="AT786" s="42"/>
      <c r="AU786" s="42"/>
      <c r="AV786" s="42"/>
      <c r="AW786" s="42"/>
      <c r="AX786" s="42"/>
    </row>
    <row r="787" ht="15.75" customHeight="1">
      <c r="AR787" s="42"/>
      <c r="AS787" s="42"/>
      <c r="AT787" s="42"/>
      <c r="AU787" s="42"/>
      <c r="AV787" s="42"/>
      <c r="AW787" s="42"/>
      <c r="AX787" s="42"/>
    </row>
    <row r="788" ht="15.75" customHeight="1">
      <c r="AR788" s="42"/>
      <c r="AS788" s="42"/>
      <c r="AT788" s="42"/>
      <c r="AU788" s="42"/>
      <c r="AV788" s="42"/>
      <c r="AW788" s="42"/>
      <c r="AX788" s="42"/>
    </row>
    <row r="789" ht="15.75" customHeight="1">
      <c r="AR789" s="42"/>
      <c r="AS789" s="42"/>
      <c r="AT789" s="42"/>
      <c r="AU789" s="42"/>
      <c r="AV789" s="42"/>
      <c r="AW789" s="42"/>
      <c r="AX789" s="42"/>
    </row>
    <row r="790" ht="15.75" customHeight="1">
      <c r="AR790" s="42"/>
      <c r="AS790" s="42"/>
      <c r="AT790" s="42"/>
      <c r="AU790" s="42"/>
      <c r="AV790" s="42"/>
      <c r="AW790" s="42"/>
      <c r="AX790" s="42"/>
    </row>
    <row r="791" ht="15.75" customHeight="1">
      <c r="AR791" s="42"/>
      <c r="AS791" s="42"/>
      <c r="AT791" s="42"/>
      <c r="AU791" s="42"/>
      <c r="AV791" s="42"/>
      <c r="AW791" s="42"/>
      <c r="AX791" s="42"/>
    </row>
    <row r="792" ht="15.75" customHeight="1">
      <c r="AR792" s="42"/>
      <c r="AS792" s="42"/>
      <c r="AT792" s="42"/>
      <c r="AU792" s="42"/>
      <c r="AV792" s="42"/>
      <c r="AW792" s="42"/>
      <c r="AX792" s="42"/>
    </row>
    <row r="793" ht="15.75" customHeight="1">
      <c r="AR793" s="42"/>
      <c r="AS793" s="42"/>
      <c r="AT793" s="42"/>
      <c r="AU793" s="42"/>
      <c r="AV793" s="42"/>
      <c r="AW793" s="42"/>
      <c r="AX793" s="42"/>
    </row>
    <row r="794" ht="15.75" customHeight="1">
      <c r="AR794" s="42"/>
      <c r="AS794" s="42"/>
      <c r="AT794" s="42"/>
      <c r="AU794" s="42"/>
      <c r="AV794" s="42"/>
      <c r="AW794" s="42"/>
      <c r="AX794" s="42"/>
    </row>
    <row r="795" ht="15.75" customHeight="1">
      <c r="AR795" s="42"/>
      <c r="AS795" s="42"/>
      <c r="AT795" s="42"/>
      <c r="AU795" s="42"/>
      <c r="AV795" s="42"/>
      <c r="AW795" s="42"/>
      <c r="AX795" s="42"/>
    </row>
    <row r="796" ht="15.75" customHeight="1">
      <c r="AR796" s="42"/>
      <c r="AS796" s="42"/>
      <c r="AT796" s="42"/>
      <c r="AU796" s="42"/>
      <c r="AV796" s="42"/>
      <c r="AW796" s="42"/>
      <c r="AX796" s="42"/>
    </row>
    <row r="797" ht="15.75" customHeight="1">
      <c r="AR797" s="42"/>
      <c r="AS797" s="42"/>
      <c r="AT797" s="42"/>
      <c r="AU797" s="42"/>
      <c r="AV797" s="42"/>
      <c r="AW797" s="42"/>
      <c r="AX797" s="42"/>
    </row>
    <row r="798" ht="15.75" customHeight="1">
      <c r="AR798" s="42"/>
      <c r="AS798" s="42"/>
      <c r="AT798" s="42"/>
      <c r="AU798" s="42"/>
      <c r="AV798" s="42"/>
      <c r="AW798" s="42"/>
      <c r="AX798" s="42"/>
    </row>
    <row r="799" ht="15.75" customHeight="1">
      <c r="AR799" s="42"/>
      <c r="AS799" s="42"/>
      <c r="AT799" s="42"/>
      <c r="AU799" s="42"/>
      <c r="AV799" s="42"/>
      <c r="AW799" s="42"/>
      <c r="AX799" s="42"/>
    </row>
    <row r="800" ht="15.75" customHeight="1">
      <c r="AR800" s="42"/>
      <c r="AS800" s="42"/>
      <c r="AT800" s="42"/>
      <c r="AU800" s="42"/>
      <c r="AV800" s="42"/>
      <c r="AW800" s="42"/>
      <c r="AX800" s="42"/>
    </row>
    <row r="801" ht="15.75" customHeight="1">
      <c r="AR801" s="42"/>
      <c r="AS801" s="42"/>
      <c r="AT801" s="42"/>
      <c r="AU801" s="42"/>
      <c r="AV801" s="42"/>
      <c r="AW801" s="42"/>
      <c r="AX801" s="42"/>
    </row>
    <row r="802" ht="15.75" customHeight="1">
      <c r="AR802" s="42"/>
      <c r="AS802" s="42"/>
      <c r="AT802" s="42"/>
      <c r="AU802" s="42"/>
      <c r="AV802" s="42"/>
      <c r="AW802" s="42"/>
      <c r="AX802" s="42"/>
    </row>
    <row r="803" ht="15.75" customHeight="1">
      <c r="AR803" s="42"/>
      <c r="AS803" s="42"/>
      <c r="AT803" s="42"/>
      <c r="AU803" s="42"/>
      <c r="AV803" s="42"/>
      <c r="AW803" s="42"/>
      <c r="AX803" s="42"/>
    </row>
    <row r="804" ht="15.75" customHeight="1">
      <c r="AR804" s="42"/>
      <c r="AS804" s="42"/>
      <c r="AT804" s="42"/>
      <c r="AU804" s="42"/>
      <c r="AV804" s="42"/>
      <c r="AW804" s="42"/>
      <c r="AX804" s="42"/>
    </row>
    <row r="805" ht="15.75" customHeight="1">
      <c r="AR805" s="42"/>
      <c r="AS805" s="42"/>
      <c r="AT805" s="42"/>
      <c r="AU805" s="42"/>
      <c r="AV805" s="42"/>
      <c r="AW805" s="42"/>
      <c r="AX805" s="42"/>
    </row>
    <row r="806" ht="15.75" customHeight="1">
      <c r="AR806" s="42"/>
      <c r="AS806" s="42"/>
      <c r="AT806" s="42"/>
      <c r="AU806" s="42"/>
      <c r="AV806" s="42"/>
      <c r="AW806" s="42"/>
      <c r="AX806" s="42"/>
    </row>
    <row r="807" ht="15.75" customHeight="1">
      <c r="AR807" s="42"/>
      <c r="AS807" s="42"/>
      <c r="AT807" s="42"/>
      <c r="AU807" s="42"/>
      <c r="AV807" s="42"/>
      <c r="AW807" s="42"/>
      <c r="AX807" s="42"/>
    </row>
    <row r="808" ht="15.75" customHeight="1">
      <c r="AR808" s="42"/>
      <c r="AS808" s="42"/>
      <c r="AT808" s="42"/>
      <c r="AU808" s="42"/>
      <c r="AV808" s="42"/>
      <c r="AW808" s="42"/>
      <c r="AX808" s="42"/>
    </row>
    <row r="809" ht="15.75" customHeight="1">
      <c r="AR809" s="42"/>
      <c r="AS809" s="42"/>
      <c r="AT809" s="42"/>
      <c r="AU809" s="42"/>
      <c r="AV809" s="42"/>
      <c r="AW809" s="42"/>
      <c r="AX809" s="42"/>
    </row>
    <row r="810" ht="15.75" customHeight="1">
      <c r="AR810" s="42"/>
      <c r="AS810" s="42"/>
      <c r="AT810" s="42"/>
      <c r="AU810" s="42"/>
      <c r="AV810" s="42"/>
      <c r="AW810" s="42"/>
      <c r="AX810" s="42"/>
    </row>
    <row r="811" ht="15.75" customHeight="1">
      <c r="AR811" s="42"/>
      <c r="AS811" s="42"/>
      <c r="AT811" s="42"/>
      <c r="AU811" s="42"/>
      <c r="AV811" s="42"/>
      <c r="AW811" s="42"/>
      <c r="AX811" s="42"/>
    </row>
    <row r="812" ht="15.75" customHeight="1">
      <c r="AR812" s="42"/>
      <c r="AS812" s="42"/>
      <c r="AT812" s="42"/>
      <c r="AU812" s="42"/>
      <c r="AV812" s="42"/>
      <c r="AW812" s="42"/>
      <c r="AX812" s="42"/>
    </row>
    <row r="813" ht="15.75" customHeight="1">
      <c r="AR813" s="42"/>
      <c r="AS813" s="42"/>
      <c r="AT813" s="42"/>
      <c r="AU813" s="42"/>
      <c r="AV813" s="42"/>
      <c r="AW813" s="42"/>
      <c r="AX813" s="42"/>
    </row>
    <row r="814" ht="15.75" customHeight="1">
      <c r="AR814" s="42"/>
      <c r="AS814" s="42"/>
      <c r="AT814" s="42"/>
      <c r="AU814" s="42"/>
      <c r="AV814" s="42"/>
      <c r="AW814" s="42"/>
      <c r="AX814" s="42"/>
    </row>
    <row r="815" ht="15.75" customHeight="1">
      <c r="AR815" s="42"/>
      <c r="AS815" s="42"/>
      <c r="AT815" s="42"/>
      <c r="AU815" s="42"/>
      <c r="AV815" s="42"/>
      <c r="AW815" s="42"/>
      <c r="AX815" s="42"/>
    </row>
    <row r="816" ht="15.75" customHeight="1">
      <c r="AR816" s="42"/>
      <c r="AS816" s="42"/>
      <c r="AT816" s="42"/>
      <c r="AU816" s="42"/>
      <c r="AV816" s="42"/>
      <c r="AW816" s="42"/>
      <c r="AX816" s="42"/>
    </row>
    <row r="817" ht="15.75" customHeight="1">
      <c r="AR817" s="42"/>
      <c r="AS817" s="42"/>
      <c r="AT817" s="42"/>
      <c r="AU817" s="42"/>
      <c r="AV817" s="42"/>
      <c r="AW817" s="42"/>
      <c r="AX817" s="42"/>
    </row>
    <row r="818" ht="15.75" customHeight="1">
      <c r="AR818" s="42"/>
      <c r="AS818" s="42"/>
      <c r="AT818" s="42"/>
      <c r="AU818" s="42"/>
      <c r="AV818" s="42"/>
      <c r="AW818" s="42"/>
      <c r="AX818" s="42"/>
    </row>
    <row r="819" ht="15.75" customHeight="1">
      <c r="AR819" s="42"/>
      <c r="AS819" s="42"/>
      <c r="AT819" s="42"/>
      <c r="AU819" s="42"/>
      <c r="AV819" s="42"/>
      <c r="AW819" s="42"/>
      <c r="AX819" s="42"/>
    </row>
    <row r="820" ht="15.75" customHeight="1">
      <c r="AR820" s="42"/>
      <c r="AS820" s="42"/>
      <c r="AT820" s="42"/>
      <c r="AU820" s="42"/>
      <c r="AV820" s="42"/>
      <c r="AW820" s="42"/>
      <c r="AX820" s="42"/>
    </row>
    <row r="821" ht="15.75" customHeight="1">
      <c r="AR821" s="42"/>
      <c r="AS821" s="42"/>
      <c r="AT821" s="42"/>
      <c r="AU821" s="42"/>
      <c r="AV821" s="42"/>
      <c r="AW821" s="42"/>
      <c r="AX821" s="42"/>
    </row>
    <row r="822" ht="15.75" customHeight="1">
      <c r="AR822" s="42"/>
      <c r="AS822" s="42"/>
      <c r="AT822" s="42"/>
      <c r="AU822" s="42"/>
      <c r="AV822" s="42"/>
      <c r="AW822" s="42"/>
      <c r="AX822" s="42"/>
    </row>
    <row r="823" ht="15.75" customHeight="1">
      <c r="AR823" s="42"/>
      <c r="AS823" s="42"/>
      <c r="AT823" s="42"/>
      <c r="AU823" s="42"/>
      <c r="AV823" s="42"/>
      <c r="AW823" s="42"/>
      <c r="AX823" s="42"/>
    </row>
    <row r="824" ht="15.75" customHeight="1">
      <c r="AR824" s="42"/>
      <c r="AS824" s="42"/>
      <c r="AT824" s="42"/>
      <c r="AU824" s="42"/>
      <c r="AV824" s="42"/>
      <c r="AW824" s="42"/>
      <c r="AX824" s="42"/>
    </row>
    <row r="825" ht="15.75" customHeight="1">
      <c r="AR825" s="42"/>
      <c r="AS825" s="42"/>
      <c r="AT825" s="42"/>
      <c r="AU825" s="42"/>
      <c r="AV825" s="42"/>
      <c r="AW825" s="42"/>
      <c r="AX825" s="42"/>
    </row>
    <row r="826" ht="15.75" customHeight="1">
      <c r="AR826" s="42"/>
      <c r="AS826" s="42"/>
      <c r="AT826" s="42"/>
      <c r="AU826" s="42"/>
      <c r="AV826" s="42"/>
      <c r="AW826" s="42"/>
      <c r="AX826" s="42"/>
    </row>
    <row r="827" ht="15.75" customHeight="1">
      <c r="AR827" s="42"/>
      <c r="AS827" s="42"/>
      <c r="AT827" s="42"/>
      <c r="AU827" s="42"/>
      <c r="AV827" s="42"/>
      <c r="AW827" s="42"/>
      <c r="AX827" s="42"/>
    </row>
    <row r="828" ht="15.75" customHeight="1">
      <c r="AR828" s="42"/>
      <c r="AS828" s="42"/>
      <c r="AT828" s="42"/>
      <c r="AU828" s="42"/>
      <c r="AV828" s="42"/>
      <c r="AW828" s="42"/>
      <c r="AX828" s="42"/>
    </row>
    <row r="829" ht="15.75" customHeight="1">
      <c r="AR829" s="42"/>
      <c r="AS829" s="42"/>
      <c r="AT829" s="42"/>
      <c r="AU829" s="42"/>
      <c r="AV829" s="42"/>
      <c r="AW829" s="42"/>
      <c r="AX829" s="42"/>
    </row>
    <row r="830" ht="15.75" customHeight="1">
      <c r="AR830" s="42"/>
      <c r="AS830" s="42"/>
      <c r="AT830" s="42"/>
      <c r="AU830" s="42"/>
      <c r="AV830" s="42"/>
      <c r="AW830" s="42"/>
      <c r="AX830" s="42"/>
    </row>
    <row r="831" ht="15.75" customHeight="1">
      <c r="AR831" s="42"/>
      <c r="AS831" s="42"/>
      <c r="AT831" s="42"/>
      <c r="AU831" s="42"/>
      <c r="AV831" s="42"/>
      <c r="AW831" s="42"/>
      <c r="AX831" s="42"/>
    </row>
    <row r="832" ht="15.75" customHeight="1">
      <c r="AR832" s="42"/>
      <c r="AS832" s="42"/>
      <c r="AT832" s="42"/>
      <c r="AU832" s="42"/>
      <c r="AV832" s="42"/>
      <c r="AW832" s="42"/>
      <c r="AX832" s="42"/>
    </row>
    <row r="833" ht="15.75" customHeight="1">
      <c r="AR833" s="42"/>
      <c r="AS833" s="42"/>
      <c r="AT833" s="42"/>
      <c r="AU833" s="42"/>
      <c r="AV833" s="42"/>
      <c r="AW833" s="42"/>
      <c r="AX833" s="42"/>
    </row>
    <row r="834" ht="15.75" customHeight="1">
      <c r="AR834" s="42"/>
      <c r="AS834" s="42"/>
      <c r="AT834" s="42"/>
      <c r="AU834" s="42"/>
      <c r="AV834" s="42"/>
      <c r="AW834" s="42"/>
      <c r="AX834" s="42"/>
    </row>
    <row r="835" ht="15.75" customHeight="1">
      <c r="AR835" s="42"/>
      <c r="AS835" s="42"/>
      <c r="AT835" s="42"/>
      <c r="AU835" s="42"/>
      <c r="AV835" s="42"/>
      <c r="AW835" s="42"/>
      <c r="AX835" s="42"/>
    </row>
    <row r="836" ht="15.75" customHeight="1">
      <c r="AR836" s="42"/>
      <c r="AS836" s="42"/>
      <c r="AT836" s="42"/>
      <c r="AU836" s="42"/>
      <c r="AV836" s="42"/>
      <c r="AW836" s="42"/>
      <c r="AX836" s="42"/>
    </row>
    <row r="837" ht="15.75" customHeight="1">
      <c r="AR837" s="42"/>
      <c r="AS837" s="42"/>
      <c r="AT837" s="42"/>
      <c r="AU837" s="42"/>
      <c r="AV837" s="42"/>
      <c r="AW837" s="42"/>
      <c r="AX837" s="42"/>
    </row>
    <row r="838" ht="15.75" customHeight="1">
      <c r="AR838" s="42"/>
      <c r="AS838" s="42"/>
      <c r="AT838" s="42"/>
      <c r="AU838" s="42"/>
      <c r="AV838" s="42"/>
      <c r="AW838" s="42"/>
      <c r="AX838" s="42"/>
    </row>
    <row r="839" ht="15.75" customHeight="1">
      <c r="AR839" s="42"/>
      <c r="AS839" s="42"/>
      <c r="AT839" s="42"/>
      <c r="AU839" s="42"/>
      <c r="AV839" s="42"/>
      <c r="AW839" s="42"/>
      <c r="AX839" s="42"/>
    </row>
    <row r="840" ht="15.75" customHeight="1">
      <c r="AR840" s="42"/>
      <c r="AS840" s="42"/>
      <c r="AT840" s="42"/>
      <c r="AU840" s="42"/>
      <c r="AV840" s="42"/>
      <c r="AW840" s="42"/>
      <c r="AX840" s="42"/>
    </row>
    <row r="841" ht="15.75" customHeight="1">
      <c r="AR841" s="42"/>
      <c r="AS841" s="42"/>
      <c r="AT841" s="42"/>
      <c r="AU841" s="42"/>
      <c r="AV841" s="42"/>
      <c r="AW841" s="42"/>
      <c r="AX841" s="42"/>
    </row>
    <row r="842" ht="15.75" customHeight="1">
      <c r="AR842" s="42"/>
      <c r="AS842" s="42"/>
      <c r="AT842" s="42"/>
      <c r="AU842" s="42"/>
      <c r="AV842" s="42"/>
      <c r="AW842" s="42"/>
      <c r="AX842" s="42"/>
    </row>
    <row r="843" ht="15.75" customHeight="1">
      <c r="AR843" s="42"/>
      <c r="AS843" s="42"/>
      <c r="AT843" s="42"/>
      <c r="AU843" s="42"/>
      <c r="AV843" s="42"/>
      <c r="AW843" s="42"/>
      <c r="AX843" s="42"/>
    </row>
    <row r="844" ht="15.75" customHeight="1">
      <c r="AR844" s="42"/>
      <c r="AS844" s="42"/>
      <c r="AT844" s="42"/>
      <c r="AU844" s="42"/>
      <c r="AV844" s="42"/>
      <c r="AW844" s="42"/>
      <c r="AX844" s="42"/>
    </row>
    <row r="845" ht="15.75" customHeight="1">
      <c r="AR845" s="42"/>
      <c r="AS845" s="42"/>
      <c r="AT845" s="42"/>
      <c r="AU845" s="42"/>
      <c r="AV845" s="42"/>
      <c r="AW845" s="42"/>
      <c r="AX845" s="42"/>
    </row>
    <row r="846" ht="15.75" customHeight="1">
      <c r="AR846" s="42"/>
      <c r="AS846" s="42"/>
      <c r="AT846" s="42"/>
      <c r="AU846" s="42"/>
      <c r="AV846" s="42"/>
      <c r="AW846" s="42"/>
      <c r="AX846" s="42"/>
    </row>
    <row r="847" ht="15.75" customHeight="1">
      <c r="AR847" s="42"/>
      <c r="AS847" s="42"/>
      <c r="AT847" s="42"/>
      <c r="AU847" s="42"/>
      <c r="AV847" s="42"/>
      <c r="AW847" s="42"/>
      <c r="AX847" s="42"/>
    </row>
    <row r="848" ht="15.75" customHeight="1">
      <c r="AR848" s="42"/>
      <c r="AS848" s="42"/>
      <c r="AT848" s="42"/>
      <c r="AU848" s="42"/>
      <c r="AV848" s="42"/>
      <c r="AW848" s="42"/>
      <c r="AX848" s="42"/>
    </row>
    <row r="849" ht="15.75" customHeight="1">
      <c r="AR849" s="42"/>
      <c r="AS849" s="42"/>
      <c r="AT849" s="42"/>
      <c r="AU849" s="42"/>
      <c r="AV849" s="42"/>
      <c r="AW849" s="42"/>
      <c r="AX849" s="42"/>
    </row>
    <row r="850" ht="15.75" customHeight="1">
      <c r="AR850" s="42"/>
      <c r="AS850" s="42"/>
      <c r="AT850" s="42"/>
      <c r="AU850" s="42"/>
      <c r="AV850" s="42"/>
      <c r="AW850" s="42"/>
      <c r="AX850" s="42"/>
    </row>
    <row r="851" ht="15.75" customHeight="1">
      <c r="AR851" s="42"/>
      <c r="AS851" s="42"/>
      <c r="AT851" s="42"/>
      <c r="AU851" s="42"/>
      <c r="AV851" s="42"/>
      <c r="AW851" s="42"/>
      <c r="AX851" s="42"/>
    </row>
    <row r="852" ht="15.75" customHeight="1">
      <c r="AR852" s="42"/>
      <c r="AS852" s="42"/>
      <c r="AT852" s="42"/>
      <c r="AU852" s="42"/>
      <c r="AV852" s="42"/>
      <c r="AW852" s="42"/>
      <c r="AX852" s="42"/>
    </row>
    <row r="853" ht="15.75" customHeight="1">
      <c r="AR853" s="42"/>
      <c r="AS853" s="42"/>
      <c r="AT853" s="42"/>
      <c r="AU853" s="42"/>
      <c r="AV853" s="42"/>
      <c r="AW853" s="42"/>
      <c r="AX853" s="42"/>
    </row>
    <row r="854" ht="15.75" customHeight="1">
      <c r="AR854" s="42"/>
      <c r="AS854" s="42"/>
      <c r="AT854" s="42"/>
      <c r="AU854" s="42"/>
      <c r="AV854" s="42"/>
      <c r="AW854" s="42"/>
      <c r="AX854" s="42"/>
    </row>
    <row r="855" ht="15.75" customHeight="1">
      <c r="AR855" s="42"/>
      <c r="AS855" s="42"/>
      <c r="AT855" s="42"/>
      <c r="AU855" s="42"/>
      <c r="AV855" s="42"/>
      <c r="AW855" s="42"/>
      <c r="AX855" s="42"/>
    </row>
    <row r="856" ht="15.75" customHeight="1">
      <c r="AR856" s="42"/>
      <c r="AS856" s="42"/>
      <c r="AT856" s="42"/>
      <c r="AU856" s="42"/>
      <c r="AV856" s="42"/>
      <c r="AW856" s="42"/>
      <c r="AX856" s="42"/>
    </row>
    <row r="857" ht="15.75" customHeight="1">
      <c r="AR857" s="42"/>
      <c r="AS857" s="42"/>
      <c r="AT857" s="42"/>
      <c r="AU857" s="42"/>
      <c r="AV857" s="42"/>
      <c r="AW857" s="42"/>
      <c r="AX857" s="42"/>
    </row>
    <row r="858" ht="15.75" customHeight="1">
      <c r="AR858" s="42"/>
      <c r="AS858" s="42"/>
      <c r="AT858" s="42"/>
      <c r="AU858" s="42"/>
      <c r="AV858" s="42"/>
      <c r="AW858" s="42"/>
      <c r="AX858" s="42"/>
    </row>
    <row r="859" ht="15.75" customHeight="1">
      <c r="AR859" s="42"/>
      <c r="AS859" s="42"/>
      <c r="AT859" s="42"/>
      <c r="AU859" s="42"/>
      <c r="AV859" s="42"/>
      <c r="AW859" s="42"/>
      <c r="AX859" s="42"/>
    </row>
    <row r="860" ht="15.75" customHeight="1">
      <c r="AR860" s="42"/>
      <c r="AS860" s="42"/>
      <c r="AT860" s="42"/>
      <c r="AU860" s="42"/>
      <c r="AV860" s="42"/>
      <c r="AW860" s="42"/>
      <c r="AX860" s="42"/>
    </row>
    <row r="861" ht="15.75" customHeight="1">
      <c r="AR861" s="42"/>
      <c r="AS861" s="42"/>
      <c r="AT861" s="42"/>
      <c r="AU861" s="42"/>
      <c r="AV861" s="42"/>
      <c r="AW861" s="42"/>
      <c r="AX861" s="42"/>
    </row>
    <row r="862" ht="15.75" customHeight="1">
      <c r="AR862" s="42"/>
      <c r="AS862" s="42"/>
      <c r="AT862" s="42"/>
      <c r="AU862" s="42"/>
      <c r="AV862" s="42"/>
      <c r="AW862" s="42"/>
      <c r="AX862" s="42"/>
    </row>
    <row r="863" ht="15.75" customHeight="1">
      <c r="AR863" s="42"/>
      <c r="AS863" s="42"/>
      <c r="AT863" s="42"/>
      <c r="AU863" s="42"/>
      <c r="AV863" s="42"/>
      <c r="AW863" s="42"/>
      <c r="AX863" s="42"/>
    </row>
    <row r="864" ht="15.75" customHeight="1">
      <c r="AR864" s="42"/>
      <c r="AS864" s="42"/>
      <c r="AT864" s="42"/>
      <c r="AU864" s="42"/>
      <c r="AV864" s="42"/>
      <c r="AW864" s="42"/>
      <c r="AX864" s="42"/>
    </row>
    <row r="865" ht="15.75" customHeight="1">
      <c r="AR865" s="42"/>
      <c r="AS865" s="42"/>
      <c r="AT865" s="42"/>
      <c r="AU865" s="42"/>
      <c r="AV865" s="42"/>
      <c r="AW865" s="42"/>
      <c r="AX865" s="42"/>
    </row>
    <row r="866" ht="15.75" customHeight="1">
      <c r="AR866" s="42"/>
      <c r="AS866" s="42"/>
      <c r="AT866" s="42"/>
      <c r="AU866" s="42"/>
      <c r="AV866" s="42"/>
      <c r="AW866" s="42"/>
      <c r="AX866" s="42"/>
    </row>
    <row r="867" ht="15.75" customHeight="1">
      <c r="AR867" s="42"/>
      <c r="AS867" s="42"/>
      <c r="AT867" s="42"/>
      <c r="AU867" s="42"/>
      <c r="AV867" s="42"/>
      <c r="AW867" s="42"/>
      <c r="AX867" s="42"/>
    </row>
    <row r="868" ht="15.75" customHeight="1">
      <c r="AR868" s="42"/>
      <c r="AS868" s="42"/>
      <c r="AT868" s="42"/>
      <c r="AU868" s="42"/>
      <c r="AV868" s="42"/>
      <c r="AW868" s="42"/>
      <c r="AX868" s="42"/>
    </row>
    <row r="869" ht="15.75" customHeight="1">
      <c r="AR869" s="42"/>
      <c r="AS869" s="42"/>
      <c r="AT869" s="42"/>
      <c r="AU869" s="42"/>
      <c r="AV869" s="42"/>
      <c r="AW869" s="42"/>
      <c r="AX869" s="42"/>
    </row>
    <row r="870" ht="15.75" customHeight="1">
      <c r="AR870" s="42"/>
      <c r="AS870" s="42"/>
      <c r="AT870" s="42"/>
      <c r="AU870" s="42"/>
      <c r="AV870" s="42"/>
      <c r="AW870" s="42"/>
      <c r="AX870" s="42"/>
    </row>
    <row r="871" ht="15.75" customHeight="1">
      <c r="AR871" s="42"/>
      <c r="AS871" s="42"/>
      <c r="AT871" s="42"/>
      <c r="AU871" s="42"/>
      <c r="AV871" s="42"/>
      <c r="AW871" s="42"/>
      <c r="AX871" s="42"/>
    </row>
    <row r="872" ht="15.75" customHeight="1">
      <c r="AR872" s="42"/>
      <c r="AS872" s="42"/>
      <c r="AT872" s="42"/>
      <c r="AU872" s="42"/>
      <c r="AV872" s="42"/>
      <c r="AW872" s="42"/>
      <c r="AX872" s="42"/>
    </row>
    <row r="873" ht="15.75" customHeight="1">
      <c r="AR873" s="42"/>
      <c r="AS873" s="42"/>
      <c r="AT873" s="42"/>
      <c r="AU873" s="42"/>
      <c r="AV873" s="42"/>
      <c r="AW873" s="42"/>
      <c r="AX873" s="42"/>
    </row>
    <row r="874" ht="15.75" customHeight="1">
      <c r="AR874" s="42"/>
      <c r="AS874" s="42"/>
      <c r="AT874" s="42"/>
      <c r="AU874" s="42"/>
      <c r="AV874" s="42"/>
      <c r="AW874" s="42"/>
      <c r="AX874" s="42"/>
    </row>
    <row r="875" ht="15.75" customHeight="1">
      <c r="AR875" s="42"/>
      <c r="AS875" s="42"/>
      <c r="AT875" s="42"/>
      <c r="AU875" s="42"/>
      <c r="AV875" s="42"/>
      <c r="AW875" s="42"/>
      <c r="AX875" s="42"/>
    </row>
    <row r="876" ht="15.75" customHeight="1">
      <c r="AR876" s="42"/>
      <c r="AS876" s="42"/>
      <c r="AT876" s="42"/>
      <c r="AU876" s="42"/>
      <c r="AV876" s="42"/>
      <c r="AW876" s="42"/>
      <c r="AX876" s="42"/>
    </row>
    <row r="877" ht="15.75" customHeight="1">
      <c r="AR877" s="42"/>
      <c r="AS877" s="42"/>
      <c r="AT877" s="42"/>
      <c r="AU877" s="42"/>
      <c r="AV877" s="42"/>
      <c r="AW877" s="42"/>
      <c r="AX877" s="42"/>
    </row>
    <row r="878" ht="15.75" customHeight="1">
      <c r="AR878" s="42"/>
      <c r="AS878" s="42"/>
      <c r="AT878" s="42"/>
      <c r="AU878" s="42"/>
      <c r="AV878" s="42"/>
      <c r="AW878" s="42"/>
      <c r="AX878" s="42"/>
    </row>
    <row r="879" ht="15.75" customHeight="1">
      <c r="AR879" s="42"/>
      <c r="AS879" s="42"/>
      <c r="AT879" s="42"/>
      <c r="AU879" s="42"/>
      <c r="AV879" s="42"/>
      <c r="AW879" s="42"/>
      <c r="AX879" s="42"/>
    </row>
    <row r="880" ht="15.75" customHeight="1">
      <c r="AR880" s="42"/>
      <c r="AS880" s="42"/>
      <c r="AT880" s="42"/>
      <c r="AU880" s="42"/>
      <c r="AV880" s="42"/>
      <c r="AW880" s="42"/>
      <c r="AX880" s="42"/>
    </row>
    <row r="881" ht="15.75" customHeight="1">
      <c r="AR881" s="42"/>
      <c r="AS881" s="42"/>
      <c r="AT881" s="42"/>
      <c r="AU881" s="42"/>
      <c r="AV881" s="42"/>
      <c r="AW881" s="42"/>
      <c r="AX881" s="42"/>
    </row>
    <row r="882" ht="15.75" customHeight="1">
      <c r="AR882" s="42"/>
      <c r="AS882" s="42"/>
      <c r="AT882" s="42"/>
      <c r="AU882" s="42"/>
      <c r="AV882" s="42"/>
      <c r="AW882" s="42"/>
      <c r="AX882" s="42"/>
    </row>
    <row r="883" ht="15.75" customHeight="1">
      <c r="AR883" s="42"/>
      <c r="AS883" s="42"/>
      <c r="AT883" s="42"/>
      <c r="AU883" s="42"/>
      <c r="AV883" s="42"/>
      <c r="AW883" s="42"/>
      <c r="AX883" s="42"/>
    </row>
    <row r="884" ht="15.75" customHeight="1">
      <c r="AR884" s="42"/>
      <c r="AS884" s="42"/>
      <c r="AT884" s="42"/>
      <c r="AU884" s="42"/>
      <c r="AV884" s="42"/>
      <c r="AW884" s="42"/>
      <c r="AX884" s="42"/>
    </row>
    <row r="885" ht="15.75" customHeight="1">
      <c r="AR885" s="42"/>
      <c r="AS885" s="42"/>
      <c r="AT885" s="42"/>
      <c r="AU885" s="42"/>
      <c r="AV885" s="42"/>
      <c r="AW885" s="42"/>
      <c r="AX885" s="42"/>
    </row>
    <row r="886" ht="15.75" customHeight="1">
      <c r="AR886" s="42"/>
      <c r="AS886" s="42"/>
      <c r="AT886" s="42"/>
      <c r="AU886" s="42"/>
      <c r="AV886" s="42"/>
      <c r="AW886" s="42"/>
      <c r="AX886" s="42"/>
    </row>
    <row r="887" ht="15.75" customHeight="1">
      <c r="AR887" s="42"/>
      <c r="AS887" s="42"/>
      <c r="AT887" s="42"/>
      <c r="AU887" s="42"/>
      <c r="AV887" s="42"/>
      <c r="AW887" s="42"/>
      <c r="AX887" s="42"/>
    </row>
    <row r="888" ht="15.75" customHeight="1">
      <c r="AR888" s="42"/>
      <c r="AS888" s="42"/>
      <c r="AT888" s="42"/>
      <c r="AU888" s="42"/>
      <c r="AV888" s="42"/>
      <c r="AW888" s="42"/>
      <c r="AX888" s="42"/>
    </row>
    <row r="889" ht="15.75" customHeight="1">
      <c r="AR889" s="42"/>
      <c r="AS889" s="42"/>
      <c r="AT889" s="42"/>
      <c r="AU889" s="42"/>
      <c r="AV889" s="42"/>
      <c r="AW889" s="42"/>
      <c r="AX889" s="42"/>
    </row>
    <row r="890" ht="15.75" customHeight="1">
      <c r="AR890" s="42"/>
      <c r="AS890" s="42"/>
      <c r="AT890" s="42"/>
      <c r="AU890" s="42"/>
      <c r="AV890" s="42"/>
      <c r="AW890" s="42"/>
      <c r="AX890" s="42"/>
    </row>
    <row r="891" ht="15.75" customHeight="1">
      <c r="AR891" s="42"/>
      <c r="AS891" s="42"/>
      <c r="AT891" s="42"/>
      <c r="AU891" s="42"/>
      <c r="AV891" s="42"/>
      <c r="AW891" s="42"/>
      <c r="AX891" s="42"/>
    </row>
    <row r="892" ht="15.75" customHeight="1">
      <c r="AR892" s="42"/>
      <c r="AS892" s="42"/>
      <c r="AT892" s="42"/>
      <c r="AU892" s="42"/>
      <c r="AV892" s="42"/>
      <c r="AW892" s="42"/>
      <c r="AX892" s="42"/>
    </row>
    <row r="893" ht="15.75" customHeight="1">
      <c r="AR893" s="42"/>
      <c r="AS893" s="42"/>
      <c r="AT893" s="42"/>
      <c r="AU893" s="42"/>
      <c r="AV893" s="42"/>
      <c r="AW893" s="42"/>
      <c r="AX893" s="42"/>
    </row>
    <row r="894" ht="15.75" customHeight="1">
      <c r="AR894" s="42"/>
      <c r="AS894" s="42"/>
      <c r="AT894" s="42"/>
      <c r="AU894" s="42"/>
      <c r="AV894" s="42"/>
      <c r="AW894" s="42"/>
      <c r="AX894" s="42"/>
    </row>
    <row r="895" ht="15.75" customHeight="1">
      <c r="AR895" s="42"/>
      <c r="AS895" s="42"/>
      <c r="AT895" s="42"/>
      <c r="AU895" s="42"/>
      <c r="AV895" s="42"/>
      <c r="AW895" s="42"/>
      <c r="AX895" s="42"/>
    </row>
    <row r="896" ht="15.75" customHeight="1">
      <c r="AR896" s="42"/>
      <c r="AS896" s="42"/>
      <c r="AT896" s="42"/>
      <c r="AU896" s="42"/>
      <c r="AV896" s="42"/>
      <c r="AW896" s="42"/>
      <c r="AX896" s="42"/>
    </row>
    <row r="897" ht="15.75" customHeight="1">
      <c r="AR897" s="42"/>
      <c r="AS897" s="42"/>
      <c r="AT897" s="42"/>
      <c r="AU897" s="42"/>
      <c r="AV897" s="42"/>
      <c r="AW897" s="42"/>
      <c r="AX897" s="42"/>
    </row>
    <row r="898" ht="15.75" customHeight="1">
      <c r="AR898" s="42"/>
      <c r="AS898" s="42"/>
      <c r="AT898" s="42"/>
      <c r="AU898" s="42"/>
      <c r="AV898" s="42"/>
      <c r="AW898" s="42"/>
      <c r="AX898" s="42"/>
    </row>
    <row r="899" ht="15.75" customHeight="1">
      <c r="AR899" s="42"/>
      <c r="AS899" s="42"/>
      <c r="AT899" s="42"/>
      <c r="AU899" s="42"/>
      <c r="AV899" s="42"/>
      <c r="AW899" s="42"/>
      <c r="AX899" s="42"/>
    </row>
    <row r="900" ht="15.75" customHeight="1">
      <c r="AR900" s="42"/>
      <c r="AS900" s="42"/>
      <c r="AT900" s="42"/>
      <c r="AU900" s="42"/>
      <c r="AV900" s="42"/>
      <c r="AW900" s="42"/>
      <c r="AX900" s="42"/>
    </row>
    <row r="901" ht="15.75" customHeight="1">
      <c r="AR901" s="42"/>
      <c r="AS901" s="42"/>
      <c r="AT901" s="42"/>
      <c r="AU901" s="42"/>
      <c r="AV901" s="42"/>
      <c r="AW901" s="42"/>
      <c r="AX901" s="42"/>
    </row>
    <row r="902" ht="15.75" customHeight="1">
      <c r="AR902" s="42"/>
      <c r="AS902" s="42"/>
      <c r="AT902" s="42"/>
      <c r="AU902" s="42"/>
      <c r="AV902" s="42"/>
      <c r="AW902" s="42"/>
      <c r="AX902" s="42"/>
    </row>
    <row r="903" ht="15.75" customHeight="1">
      <c r="AR903" s="42"/>
      <c r="AS903" s="42"/>
      <c r="AT903" s="42"/>
      <c r="AU903" s="42"/>
      <c r="AV903" s="42"/>
      <c r="AW903" s="42"/>
      <c r="AX903" s="42"/>
    </row>
    <row r="904" ht="15.75" customHeight="1">
      <c r="AR904" s="42"/>
      <c r="AS904" s="42"/>
      <c r="AT904" s="42"/>
      <c r="AU904" s="42"/>
      <c r="AV904" s="42"/>
      <c r="AW904" s="42"/>
      <c r="AX904" s="42"/>
    </row>
    <row r="905" ht="15.75" customHeight="1">
      <c r="AR905" s="42"/>
      <c r="AS905" s="42"/>
      <c r="AT905" s="42"/>
      <c r="AU905" s="42"/>
      <c r="AV905" s="42"/>
      <c r="AW905" s="42"/>
      <c r="AX905" s="42"/>
    </row>
    <row r="906" ht="15.75" customHeight="1">
      <c r="AR906" s="42"/>
      <c r="AS906" s="42"/>
      <c r="AT906" s="42"/>
      <c r="AU906" s="42"/>
      <c r="AV906" s="42"/>
      <c r="AW906" s="42"/>
      <c r="AX906" s="42"/>
    </row>
    <row r="907" ht="15.75" customHeight="1">
      <c r="AR907" s="42"/>
      <c r="AS907" s="42"/>
      <c r="AT907" s="42"/>
      <c r="AU907" s="42"/>
      <c r="AV907" s="42"/>
      <c r="AW907" s="42"/>
      <c r="AX907" s="42"/>
    </row>
    <row r="908" ht="15.75" customHeight="1">
      <c r="AR908" s="42"/>
      <c r="AS908" s="42"/>
      <c r="AT908" s="42"/>
      <c r="AU908" s="42"/>
      <c r="AV908" s="42"/>
      <c r="AW908" s="42"/>
      <c r="AX908" s="42"/>
    </row>
    <row r="909" ht="15.75" customHeight="1">
      <c r="AR909" s="42"/>
      <c r="AS909" s="42"/>
      <c r="AT909" s="42"/>
      <c r="AU909" s="42"/>
      <c r="AV909" s="42"/>
      <c r="AW909" s="42"/>
      <c r="AX909" s="42"/>
    </row>
    <row r="910" ht="15.75" customHeight="1">
      <c r="AR910" s="42"/>
      <c r="AS910" s="42"/>
      <c r="AT910" s="42"/>
      <c r="AU910" s="42"/>
      <c r="AV910" s="42"/>
      <c r="AW910" s="42"/>
      <c r="AX910" s="42"/>
    </row>
    <row r="911" ht="15.75" customHeight="1">
      <c r="AR911" s="42"/>
      <c r="AS911" s="42"/>
      <c r="AT911" s="42"/>
      <c r="AU911" s="42"/>
      <c r="AV911" s="42"/>
      <c r="AW911" s="42"/>
      <c r="AX911" s="42"/>
    </row>
    <row r="912" ht="15.75" customHeight="1">
      <c r="AR912" s="42"/>
      <c r="AS912" s="42"/>
      <c r="AT912" s="42"/>
      <c r="AU912" s="42"/>
      <c r="AV912" s="42"/>
      <c r="AW912" s="42"/>
      <c r="AX912" s="42"/>
    </row>
    <row r="913" ht="15.75" customHeight="1">
      <c r="AR913" s="42"/>
      <c r="AS913" s="42"/>
      <c r="AT913" s="42"/>
      <c r="AU913" s="42"/>
      <c r="AV913" s="42"/>
      <c r="AW913" s="42"/>
      <c r="AX913" s="42"/>
    </row>
    <row r="914" ht="15.75" customHeight="1">
      <c r="AR914" s="42"/>
      <c r="AS914" s="42"/>
      <c r="AT914" s="42"/>
      <c r="AU914" s="42"/>
      <c r="AV914" s="42"/>
      <c r="AW914" s="42"/>
      <c r="AX914" s="42"/>
    </row>
    <row r="915" ht="15.75" customHeight="1">
      <c r="AR915" s="42"/>
      <c r="AS915" s="42"/>
      <c r="AT915" s="42"/>
      <c r="AU915" s="42"/>
      <c r="AV915" s="42"/>
      <c r="AW915" s="42"/>
      <c r="AX915" s="42"/>
    </row>
    <row r="916" ht="15.75" customHeight="1">
      <c r="AR916" s="42"/>
      <c r="AS916" s="42"/>
      <c r="AT916" s="42"/>
      <c r="AU916" s="42"/>
      <c r="AV916" s="42"/>
      <c r="AW916" s="42"/>
      <c r="AX916" s="42"/>
    </row>
    <row r="917" ht="15.75" customHeight="1">
      <c r="AR917" s="42"/>
      <c r="AS917" s="42"/>
      <c r="AT917" s="42"/>
      <c r="AU917" s="42"/>
      <c r="AV917" s="42"/>
      <c r="AW917" s="42"/>
      <c r="AX917" s="42"/>
    </row>
    <row r="918" ht="15.75" customHeight="1">
      <c r="AR918" s="42"/>
      <c r="AS918" s="42"/>
      <c r="AT918" s="42"/>
      <c r="AU918" s="42"/>
      <c r="AV918" s="42"/>
      <c r="AW918" s="42"/>
      <c r="AX918" s="42"/>
    </row>
    <row r="919" ht="15.75" customHeight="1">
      <c r="AR919" s="42"/>
      <c r="AS919" s="42"/>
      <c r="AT919" s="42"/>
      <c r="AU919" s="42"/>
      <c r="AV919" s="42"/>
      <c r="AW919" s="42"/>
      <c r="AX919" s="42"/>
    </row>
    <row r="920" ht="15.75" customHeight="1">
      <c r="AR920" s="42"/>
      <c r="AS920" s="42"/>
      <c r="AT920" s="42"/>
      <c r="AU920" s="42"/>
      <c r="AV920" s="42"/>
      <c r="AW920" s="42"/>
      <c r="AX920" s="42"/>
    </row>
    <row r="921" ht="15.75" customHeight="1">
      <c r="AR921" s="42"/>
      <c r="AS921" s="42"/>
      <c r="AT921" s="42"/>
      <c r="AU921" s="42"/>
      <c r="AV921" s="42"/>
      <c r="AW921" s="42"/>
      <c r="AX921" s="42"/>
    </row>
    <row r="922" ht="15.75" customHeight="1">
      <c r="AR922" s="42"/>
      <c r="AS922" s="42"/>
      <c r="AT922" s="42"/>
      <c r="AU922" s="42"/>
      <c r="AV922" s="42"/>
      <c r="AW922" s="42"/>
      <c r="AX922" s="42"/>
    </row>
    <row r="923" ht="15.75" customHeight="1">
      <c r="AR923" s="42"/>
      <c r="AS923" s="42"/>
      <c r="AT923" s="42"/>
      <c r="AU923" s="42"/>
      <c r="AV923" s="42"/>
      <c r="AW923" s="42"/>
      <c r="AX923" s="42"/>
    </row>
    <row r="924" ht="15.75" customHeight="1">
      <c r="AR924" s="42"/>
      <c r="AS924" s="42"/>
      <c r="AT924" s="42"/>
      <c r="AU924" s="42"/>
      <c r="AV924" s="42"/>
      <c r="AW924" s="42"/>
      <c r="AX924" s="42"/>
    </row>
    <row r="925" ht="15.75" customHeight="1">
      <c r="AR925" s="42"/>
      <c r="AS925" s="42"/>
      <c r="AT925" s="42"/>
      <c r="AU925" s="42"/>
      <c r="AV925" s="42"/>
      <c r="AW925" s="42"/>
      <c r="AX925" s="42"/>
    </row>
    <row r="926" ht="15.75" customHeight="1">
      <c r="AR926" s="42"/>
      <c r="AS926" s="42"/>
      <c r="AT926" s="42"/>
      <c r="AU926" s="42"/>
      <c r="AV926" s="42"/>
      <c r="AW926" s="42"/>
      <c r="AX926" s="42"/>
    </row>
    <row r="927" ht="15.75" customHeight="1">
      <c r="AR927" s="42"/>
      <c r="AS927" s="42"/>
      <c r="AT927" s="42"/>
      <c r="AU927" s="42"/>
      <c r="AV927" s="42"/>
      <c r="AW927" s="42"/>
      <c r="AX927" s="42"/>
    </row>
    <row r="928" ht="15.75" customHeight="1">
      <c r="AR928" s="42"/>
      <c r="AS928" s="42"/>
      <c r="AT928" s="42"/>
      <c r="AU928" s="42"/>
      <c r="AV928" s="42"/>
      <c r="AW928" s="42"/>
      <c r="AX928" s="42"/>
    </row>
    <row r="929" ht="15.75" customHeight="1">
      <c r="AR929" s="42"/>
      <c r="AS929" s="42"/>
      <c r="AT929" s="42"/>
      <c r="AU929" s="42"/>
      <c r="AV929" s="42"/>
      <c r="AW929" s="42"/>
      <c r="AX929" s="42"/>
    </row>
    <row r="930" ht="15.75" customHeight="1">
      <c r="AR930" s="42"/>
      <c r="AS930" s="42"/>
      <c r="AT930" s="42"/>
      <c r="AU930" s="42"/>
      <c r="AV930" s="42"/>
      <c r="AW930" s="42"/>
      <c r="AX930" s="42"/>
    </row>
    <row r="931" ht="15.75" customHeight="1">
      <c r="AR931" s="42"/>
      <c r="AS931" s="42"/>
      <c r="AT931" s="42"/>
      <c r="AU931" s="42"/>
      <c r="AV931" s="42"/>
      <c r="AW931" s="42"/>
      <c r="AX931" s="42"/>
    </row>
    <row r="932" ht="15.75" customHeight="1">
      <c r="AR932" s="42"/>
      <c r="AS932" s="42"/>
      <c r="AT932" s="42"/>
      <c r="AU932" s="42"/>
      <c r="AV932" s="42"/>
      <c r="AW932" s="42"/>
      <c r="AX932" s="42"/>
    </row>
    <row r="933" ht="15.75" customHeight="1">
      <c r="AR933" s="42"/>
      <c r="AS933" s="42"/>
      <c r="AT933" s="42"/>
      <c r="AU933" s="42"/>
      <c r="AV933" s="42"/>
      <c r="AW933" s="42"/>
      <c r="AX933" s="42"/>
    </row>
    <row r="934" ht="15.75" customHeight="1">
      <c r="AR934" s="42"/>
      <c r="AS934" s="42"/>
      <c r="AT934" s="42"/>
      <c r="AU934" s="42"/>
      <c r="AV934" s="42"/>
      <c r="AW934" s="42"/>
      <c r="AX934" s="42"/>
    </row>
    <row r="935" ht="15.75" customHeight="1">
      <c r="AR935" s="42"/>
      <c r="AS935" s="42"/>
      <c r="AT935" s="42"/>
      <c r="AU935" s="42"/>
      <c r="AV935" s="42"/>
      <c r="AW935" s="42"/>
      <c r="AX935" s="42"/>
    </row>
    <row r="936" ht="15.75" customHeight="1">
      <c r="AR936" s="42"/>
      <c r="AS936" s="42"/>
      <c r="AT936" s="42"/>
      <c r="AU936" s="42"/>
      <c r="AV936" s="42"/>
      <c r="AW936" s="42"/>
      <c r="AX936" s="42"/>
    </row>
    <row r="937" ht="15.75" customHeight="1">
      <c r="AR937" s="42"/>
      <c r="AS937" s="42"/>
      <c r="AT937" s="42"/>
      <c r="AU937" s="42"/>
      <c r="AV937" s="42"/>
      <c r="AW937" s="42"/>
      <c r="AX937" s="42"/>
    </row>
    <row r="938" ht="15.75" customHeight="1">
      <c r="AR938" s="42"/>
      <c r="AS938" s="42"/>
      <c r="AT938" s="42"/>
      <c r="AU938" s="42"/>
      <c r="AV938" s="42"/>
      <c r="AW938" s="42"/>
      <c r="AX938" s="42"/>
    </row>
    <row r="939" ht="15.75" customHeight="1">
      <c r="AR939" s="42"/>
      <c r="AS939" s="42"/>
      <c r="AT939" s="42"/>
      <c r="AU939" s="42"/>
      <c r="AV939" s="42"/>
      <c r="AW939" s="42"/>
      <c r="AX939" s="42"/>
    </row>
    <row r="940" ht="15.75" customHeight="1">
      <c r="AR940" s="42"/>
      <c r="AS940" s="42"/>
      <c r="AT940" s="42"/>
      <c r="AU940" s="42"/>
      <c r="AV940" s="42"/>
      <c r="AW940" s="42"/>
      <c r="AX940" s="42"/>
    </row>
    <row r="941" ht="15.75" customHeight="1">
      <c r="AR941" s="42"/>
      <c r="AS941" s="42"/>
      <c r="AT941" s="42"/>
      <c r="AU941" s="42"/>
      <c r="AV941" s="42"/>
      <c r="AW941" s="42"/>
      <c r="AX941" s="42"/>
    </row>
    <row r="942" ht="15.75" customHeight="1">
      <c r="AR942" s="42"/>
      <c r="AS942" s="42"/>
      <c r="AT942" s="42"/>
      <c r="AU942" s="42"/>
      <c r="AV942" s="42"/>
      <c r="AW942" s="42"/>
      <c r="AX942" s="42"/>
    </row>
    <row r="943" ht="15.75" customHeight="1">
      <c r="AR943" s="42"/>
      <c r="AS943" s="42"/>
      <c r="AT943" s="42"/>
      <c r="AU943" s="42"/>
      <c r="AV943" s="42"/>
      <c r="AW943" s="42"/>
      <c r="AX943" s="42"/>
    </row>
    <row r="944" ht="15.75" customHeight="1">
      <c r="AR944" s="42"/>
      <c r="AS944" s="42"/>
      <c r="AT944" s="42"/>
      <c r="AU944" s="42"/>
      <c r="AV944" s="42"/>
      <c r="AW944" s="42"/>
      <c r="AX944" s="42"/>
    </row>
    <row r="945" ht="15.75" customHeight="1">
      <c r="AR945" s="42"/>
      <c r="AS945" s="42"/>
      <c r="AT945" s="42"/>
      <c r="AU945" s="42"/>
      <c r="AV945" s="42"/>
      <c r="AW945" s="42"/>
      <c r="AX945" s="42"/>
    </row>
    <row r="946" ht="15.75" customHeight="1">
      <c r="AR946" s="42"/>
      <c r="AS946" s="42"/>
      <c r="AT946" s="42"/>
      <c r="AU946" s="42"/>
      <c r="AV946" s="42"/>
      <c r="AW946" s="42"/>
      <c r="AX946" s="42"/>
    </row>
    <row r="947" ht="15.75" customHeight="1">
      <c r="AR947" s="42"/>
      <c r="AS947" s="42"/>
      <c r="AT947" s="42"/>
      <c r="AU947" s="42"/>
      <c r="AV947" s="42"/>
      <c r="AW947" s="42"/>
      <c r="AX947" s="42"/>
    </row>
    <row r="948" ht="15.75" customHeight="1">
      <c r="AR948" s="42"/>
      <c r="AS948" s="42"/>
      <c r="AT948" s="42"/>
      <c r="AU948" s="42"/>
      <c r="AV948" s="42"/>
      <c r="AW948" s="42"/>
      <c r="AX948" s="42"/>
    </row>
    <row r="949" ht="15.75" customHeight="1">
      <c r="AR949" s="42"/>
      <c r="AS949" s="42"/>
      <c r="AT949" s="42"/>
      <c r="AU949" s="42"/>
      <c r="AV949" s="42"/>
      <c r="AW949" s="42"/>
      <c r="AX949" s="42"/>
    </row>
    <row r="950" ht="15.75" customHeight="1">
      <c r="AR950" s="42"/>
      <c r="AS950" s="42"/>
      <c r="AT950" s="42"/>
      <c r="AU950" s="42"/>
      <c r="AV950" s="42"/>
      <c r="AW950" s="42"/>
      <c r="AX950" s="42"/>
    </row>
    <row r="951" ht="15.75" customHeight="1">
      <c r="AR951" s="42"/>
      <c r="AS951" s="42"/>
      <c r="AT951" s="42"/>
      <c r="AU951" s="42"/>
      <c r="AV951" s="42"/>
      <c r="AW951" s="42"/>
      <c r="AX951" s="42"/>
    </row>
    <row r="952" ht="15.75" customHeight="1">
      <c r="AR952" s="42"/>
      <c r="AS952" s="42"/>
      <c r="AT952" s="42"/>
      <c r="AU952" s="42"/>
      <c r="AV952" s="42"/>
      <c r="AW952" s="42"/>
      <c r="AX952" s="42"/>
    </row>
    <row r="953" ht="15.75" customHeight="1">
      <c r="AR953" s="42"/>
      <c r="AS953" s="42"/>
      <c r="AT953" s="42"/>
      <c r="AU953" s="42"/>
      <c r="AV953" s="42"/>
      <c r="AW953" s="42"/>
      <c r="AX953" s="42"/>
    </row>
    <row r="954" ht="15.75" customHeight="1">
      <c r="AR954" s="42"/>
      <c r="AS954" s="42"/>
      <c r="AT954" s="42"/>
      <c r="AU954" s="42"/>
      <c r="AV954" s="42"/>
      <c r="AW954" s="42"/>
      <c r="AX954" s="42"/>
    </row>
    <row r="955" ht="15.75" customHeight="1">
      <c r="AR955" s="42"/>
      <c r="AS955" s="42"/>
      <c r="AT955" s="42"/>
      <c r="AU955" s="42"/>
      <c r="AV955" s="42"/>
      <c r="AW955" s="42"/>
      <c r="AX955" s="42"/>
    </row>
    <row r="956" ht="15.75" customHeight="1">
      <c r="AR956" s="42"/>
      <c r="AS956" s="42"/>
      <c r="AT956" s="42"/>
      <c r="AU956" s="42"/>
      <c r="AV956" s="42"/>
      <c r="AW956" s="42"/>
      <c r="AX956" s="42"/>
    </row>
    <row r="957" ht="15.75" customHeight="1">
      <c r="AR957" s="42"/>
      <c r="AS957" s="42"/>
      <c r="AT957" s="42"/>
      <c r="AU957" s="42"/>
      <c r="AV957" s="42"/>
      <c r="AW957" s="42"/>
      <c r="AX957" s="42"/>
    </row>
    <row r="958" ht="15.75" customHeight="1">
      <c r="AR958" s="42"/>
      <c r="AS958" s="42"/>
      <c r="AT958" s="42"/>
      <c r="AU958" s="42"/>
      <c r="AV958" s="42"/>
      <c r="AW958" s="42"/>
      <c r="AX958" s="42"/>
    </row>
    <row r="959" ht="15.75" customHeight="1">
      <c r="AR959" s="42"/>
      <c r="AS959" s="42"/>
      <c r="AT959" s="42"/>
      <c r="AU959" s="42"/>
      <c r="AV959" s="42"/>
      <c r="AW959" s="42"/>
      <c r="AX959" s="42"/>
    </row>
    <row r="960" ht="15.75" customHeight="1">
      <c r="AR960" s="42"/>
      <c r="AS960" s="42"/>
      <c r="AT960" s="42"/>
      <c r="AU960" s="42"/>
      <c r="AV960" s="42"/>
      <c r="AW960" s="42"/>
      <c r="AX960" s="42"/>
    </row>
    <row r="961" ht="15.75" customHeight="1">
      <c r="AR961" s="42"/>
      <c r="AS961" s="42"/>
      <c r="AT961" s="42"/>
      <c r="AU961" s="42"/>
      <c r="AV961" s="42"/>
      <c r="AW961" s="42"/>
      <c r="AX961" s="42"/>
    </row>
    <row r="962" ht="15.75" customHeight="1">
      <c r="AR962" s="42"/>
      <c r="AS962" s="42"/>
      <c r="AT962" s="42"/>
      <c r="AU962" s="42"/>
      <c r="AV962" s="42"/>
      <c r="AW962" s="42"/>
      <c r="AX962" s="42"/>
    </row>
    <row r="963" ht="15.75" customHeight="1">
      <c r="AR963" s="42"/>
      <c r="AS963" s="42"/>
      <c r="AT963" s="42"/>
      <c r="AU963" s="42"/>
      <c r="AV963" s="42"/>
      <c r="AW963" s="42"/>
      <c r="AX963" s="42"/>
    </row>
    <row r="964" ht="15.75" customHeight="1">
      <c r="AR964" s="42"/>
      <c r="AS964" s="42"/>
      <c r="AT964" s="42"/>
      <c r="AU964" s="42"/>
      <c r="AV964" s="42"/>
      <c r="AW964" s="42"/>
      <c r="AX964" s="42"/>
    </row>
    <row r="965" ht="15.75" customHeight="1">
      <c r="AR965" s="42"/>
      <c r="AS965" s="42"/>
      <c r="AT965" s="42"/>
      <c r="AU965" s="42"/>
      <c r="AV965" s="42"/>
      <c r="AW965" s="42"/>
      <c r="AX965" s="42"/>
    </row>
    <row r="966" ht="15.75" customHeight="1">
      <c r="AR966" s="42"/>
      <c r="AS966" s="42"/>
      <c r="AT966" s="42"/>
      <c r="AU966" s="42"/>
      <c r="AV966" s="42"/>
      <c r="AW966" s="42"/>
      <c r="AX966" s="42"/>
    </row>
    <row r="967" ht="15.75" customHeight="1">
      <c r="AR967" s="42"/>
      <c r="AS967" s="42"/>
      <c r="AT967" s="42"/>
      <c r="AU967" s="42"/>
      <c r="AV967" s="42"/>
      <c r="AW967" s="42"/>
      <c r="AX967" s="42"/>
    </row>
    <row r="968" ht="15.75" customHeight="1">
      <c r="AR968" s="42"/>
      <c r="AS968" s="42"/>
      <c r="AT968" s="42"/>
      <c r="AU968" s="42"/>
      <c r="AV968" s="42"/>
      <c r="AW968" s="42"/>
      <c r="AX968" s="42"/>
    </row>
    <row r="969" ht="15.75" customHeight="1">
      <c r="AR969" s="42"/>
      <c r="AS969" s="42"/>
      <c r="AT969" s="42"/>
      <c r="AU969" s="42"/>
      <c r="AV969" s="42"/>
      <c r="AW969" s="42"/>
      <c r="AX969" s="42"/>
    </row>
    <row r="970" ht="15.75" customHeight="1">
      <c r="AR970" s="42"/>
      <c r="AS970" s="42"/>
      <c r="AT970" s="42"/>
      <c r="AU970" s="42"/>
      <c r="AV970" s="42"/>
      <c r="AW970" s="42"/>
      <c r="AX970" s="42"/>
    </row>
    <row r="971" ht="15.75" customHeight="1">
      <c r="AR971" s="42"/>
      <c r="AS971" s="42"/>
      <c r="AT971" s="42"/>
      <c r="AU971" s="42"/>
      <c r="AV971" s="42"/>
      <c r="AW971" s="42"/>
      <c r="AX971" s="42"/>
    </row>
    <row r="972" ht="15.75" customHeight="1">
      <c r="AR972" s="42"/>
      <c r="AS972" s="42"/>
      <c r="AT972" s="42"/>
      <c r="AU972" s="42"/>
      <c r="AV972" s="42"/>
      <c r="AW972" s="42"/>
      <c r="AX972" s="42"/>
    </row>
    <row r="973" ht="15.75" customHeight="1">
      <c r="AR973" s="42"/>
      <c r="AS973" s="42"/>
      <c r="AT973" s="42"/>
      <c r="AU973" s="42"/>
      <c r="AV973" s="42"/>
      <c r="AW973" s="42"/>
      <c r="AX973" s="42"/>
    </row>
    <row r="974" ht="15.75" customHeight="1">
      <c r="AR974" s="42"/>
      <c r="AS974" s="42"/>
      <c r="AT974" s="42"/>
      <c r="AU974" s="42"/>
      <c r="AV974" s="42"/>
      <c r="AW974" s="42"/>
      <c r="AX974" s="42"/>
    </row>
    <row r="975" ht="15.75" customHeight="1">
      <c r="AR975" s="42"/>
      <c r="AS975" s="42"/>
      <c r="AT975" s="42"/>
      <c r="AU975" s="42"/>
      <c r="AV975" s="42"/>
      <c r="AW975" s="42"/>
      <c r="AX975" s="42"/>
    </row>
    <row r="976" ht="15.75" customHeight="1">
      <c r="AR976" s="42"/>
      <c r="AS976" s="42"/>
      <c r="AT976" s="42"/>
      <c r="AU976" s="42"/>
      <c r="AV976" s="42"/>
      <c r="AW976" s="42"/>
      <c r="AX976" s="42"/>
    </row>
    <row r="977" ht="15.75" customHeight="1">
      <c r="AR977" s="42"/>
      <c r="AS977" s="42"/>
      <c r="AT977" s="42"/>
      <c r="AU977" s="42"/>
      <c r="AV977" s="42"/>
      <c r="AW977" s="42"/>
      <c r="AX977" s="42"/>
    </row>
    <row r="978" ht="15.75" customHeight="1">
      <c r="AR978" s="42"/>
      <c r="AS978" s="42"/>
      <c r="AT978" s="42"/>
      <c r="AU978" s="42"/>
      <c r="AV978" s="42"/>
      <c r="AW978" s="42"/>
      <c r="AX978" s="42"/>
    </row>
    <row r="979" ht="15.75" customHeight="1">
      <c r="AR979" s="42"/>
      <c r="AS979" s="42"/>
      <c r="AT979" s="42"/>
      <c r="AU979" s="42"/>
      <c r="AV979" s="42"/>
      <c r="AW979" s="42"/>
      <c r="AX979" s="42"/>
    </row>
    <row r="980" ht="15.75" customHeight="1">
      <c r="AR980" s="42"/>
      <c r="AS980" s="42"/>
      <c r="AT980" s="42"/>
      <c r="AU980" s="42"/>
      <c r="AV980" s="42"/>
      <c r="AW980" s="42"/>
      <c r="AX980" s="42"/>
    </row>
    <row r="981" ht="15.75" customHeight="1">
      <c r="AR981" s="42"/>
      <c r="AS981" s="42"/>
      <c r="AT981" s="42"/>
      <c r="AU981" s="42"/>
      <c r="AV981" s="42"/>
      <c r="AW981" s="42"/>
      <c r="AX981" s="42"/>
    </row>
    <row r="982" ht="15.75" customHeight="1">
      <c r="AR982" s="42"/>
      <c r="AS982" s="42"/>
      <c r="AT982" s="42"/>
      <c r="AU982" s="42"/>
      <c r="AV982" s="42"/>
      <c r="AW982" s="42"/>
      <c r="AX982" s="42"/>
    </row>
    <row r="983" ht="15.75" customHeight="1">
      <c r="AR983" s="42"/>
      <c r="AS983" s="42"/>
      <c r="AT983" s="42"/>
      <c r="AU983" s="42"/>
      <c r="AV983" s="42"/>
      <c r="AW983" s="42"/>
      <c r="AX983" s="42"/>
    </row>
    <row r="984" ht="15.75" customHeight="1">
      <c r="AR984" s="42"/>
      <c r="AS984" s="42"/>
      <c r="AT984" s="42"/>
      <c r="AU984" s="42"/>
      <c r="AV984" s="42"/>
      <c r="AW984" s="42"/>
      <c r="AX984" s="42"/>
    </row>
    <row r="985" ht="15.75" customHeight="1">
      <c r="AR985" s="42"/>
      <c r="AS985" s="42"/>
      <c r="AT985" s="42"/>
      <c r="AU985" s="42"/>
      <c r="AV985" s="42"/>
      <c r="AW985" s="42"/>
      <c r="AX985" s="42"/>
    </row>
    <row r="986" ht="15.75" customHeight="1">
      <c r="AR986" s="42"/>
      <c r="AS986" s="42"/>
      <c r="AT986" s="42"/>
      <c r="AU986" s="42"/>
      <c r="AV986" s="42"/>
      <c r="AW986" s="42"/>
      <c r="AX986" s="42"/>
    </row>
    <row r="987" ht="15.75" customHeight="1">
      <c r="AR987" s="42"/>
      <c r="AS987" s="42"/>
      <c r="AT987" s="42"/>
      <c r="AU987" s="42"/>
      <c r="AV987" s="42"/>
      <c r="AW987" s="42"/>
      <c r="AX987" s="42"/>
    </row>
    <row r="988" ht="15.75" customHeight="1">
      <c r="AR988" s="42"/>
      <c r="AS988" s="42"/>
      <c r="AT988" s="42"/>
      <c r="AU988" s="42"/>
      <c r="AV988" s="42"/>
      <c r="AW988" s="42"/>
      <c r="AX988" s="42"/>
    </row>
    <row r="989" ht="15.75" customHeight="1">
      <c r="AR989" s="42"/>
      <c r="AS989" s="42"/>
      <c r="AT989" s="42"/>
      <c r="AU989" s="42"/>
      <c r="AV989" s="42"/>
      <c r="AW989" s="42"/>
      <c r="AX989" s="42"/>
    </row>
    <row r="990" ht="15.75" customHeight="1">
      <c r="AR990" s="42"/>
      <c r="AS990" s="42"/>
      <c r="AT990" s="42"/>
      <c r="AU990" s="42"/>
      <c r="AV990" s="42"/>
      <c r="AW990" s="42"/>
      <c r="AX990" s="42"/>
    </row>
    <row r="991" ht="15.75" customHeight="1">
      <c r="AR991" s="42"/>
      <c r="AS991" s="42"/>
      <c r="AT991" s="42"/>
      <c r="AU991" s="42"/>
      <c r="AV991" s="42"/>
      <c r="AW991" s="42"/>
      <c r="AX991" s="42"/>
    </row>
    <row r="992" ht="15.75" customHeight="1">
      <c r="AR992" s="42"/>
      <c r="AS992" s="42"/>
      <c r="AT992" s="42"/>
      <c r="AU992" s="42"/>
      <c r="AV992" s="42"/>
      <c r="AW992" s="42"/>
      <c r="AX992" s="42"/>
    </row>
    <row r="993" ht="15.75" customHeight="1">
      <c r="AR993" s="42"/>
      <c r="AS993" s="42"/>
      <c r="AT993" s="42"/>
      <c r="AU993" s="42"/>
      <c r="AV993" s="42"/>
      <c r="AW993" s="42"/>
      <c r="AX993" s="42"/>
    </row>
    <row r="994" ht="15.75" customHeight="1">
      <c r="AR994" s="42"/>
      <c r="AS994" s="42"/>
      <c r="AT994" s="42"/>
      <c r="AU994" s="42"/>
      <c r="AV994" s="42"/>
      <c r="AW994" s="42"/>
      <c r="AX994" s="42"/>
    </row>
    <row r="995" ht="15.75" customHeight="1">
      <c r="AR995" s="42"/>
      <c r="AS995" s="42"/>
      <c r="AT995" s="42"/>
      <c r="AU995" s="42"/>
      <c r="AV995" s="42"/>
      <c r="AW995" s="42"/>
      <c r="AX995" s="42"/>
    </row>
    <row r="996" ht="15.75" customHeight="1">
      <c r="AR996" s="42"/>
      <c r="AS996" s="42"/>
      <c r="AT996" s="42"/>
      <c r="AU996" s="42"/>
      <c r="AV996" s="42"/>
      <c r="AW996" s="42"/>
      <c r="AX996" s="42"/>
    </row>
    <row r="997" ht="15.75" customHeight="1">
      <c r="AR997" s="42"/>
      <c r="AS997" s="42"/>
      <c r="AT997" s="42"/>
      <c r="AU997" s="42"/>
      <c r="AV997" s="42"/>
      <c r="AW997" s="42"/>
      <c r="AX997" s="42"/>
    </row>
    <row r="998" ht="15.75" customHeight="1">
      <c r="AR998" s="42"/>
      <c r="AS998" s="42"/>
      <c r="AT998" s="42"/>
      <c r="AU998" s="42"/>
      <c r="AV998" s="42"/>
      <c r="AW998" s="42"/>
      <c r="AX998" s="42"/>
    </row>
    <row r="999" ht="15.75" customHeight="1">
      <c r="AR999" s="42"/>
      <c r="AS999" s="42"/>
      <c r="AT999" s="42"/>
      <c r="AU999" s="42"/>
      <c r="AV999" s="42"/>
      <c r="AW999" s="42"/>
      <c r="AX999" s="42"/>
    </row>
    <row r="1000" ht="15.75" customHeight="1">
      <c r="AR1000" s="42"/>
      <c r="AS1000" s="42"/>
      <c r="AT1000" s="42"/>
      <c r="AU1000" s="42"/>
      <c r="AV1000" s="42"/>
      <c r="AW1000" s="42"/>
      <c r="AX1000" s="42"/>
    </row>
  </sheetData>
  <mergeCells count="14">
    <mergeCell ref="AK3:AQ3"/>
    <mergeCell ref="AR3:AX3"/>
    <mergeCell ref="AY3:BE3"/>
    <mergeCell ref="BF3:BL3"/>
    <mergeCell ref="BM3:BS3"/>
    <mergeCell ref="BT3:BZ3"/>
    <mergeCell ref="CA3:CG3"/>
    <mergeCell ref="A1:B1"/>
    <mergeCell ref="A2:B2"/>
    <mergeCell ref="C3:H3"/>
    <mergeCell ref="I3:O3"/>
    <mergeCell ref="P3:V3"/>
    <mergeCell ref="W3:AC3"/>
    <mergeCell ref="AD3:AJ3"/>
  </mergeCells>
  <hyperlinks>
    <hyperlink r:id="rId1" ref="A3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8.13"/>
    <col customWidth="1" min="2" max="2" width="38.88"/>
    <col customWidth="1" min="3" max="6" width="12.63"/>
  </cols>
  <sheetData>
    <row r="1" ht="15.75" customHeight="1">
      <c r="A1" s="1" t="s">
        <v>0</v>
      </c>
      <c r="B1" s="2"/>
      <c r="I1" s="68"/>
      <c r="P1" s="68"/>
      <c r="W1" s="68"/>
      <c r="AK1" s="68"/>
    </row>
    <row r="2" ht="15.75" customHeight="1">
      <c r="A2" s="4" t="s">
        <v>1</v>
      </c>
      <c r="B2" s="5"/>
      <c r="I2" s="68"/>
      <c r="P2" s="68"/>
      <c r="W2" s="68"/>
      <c r="AK2" s="68"/>
    </row>
    <row r="3" ht="15.75" customHeight="1">
      <c r="A3" s="69" t="s">
        <v>2</v>
      </c>
      <c r="B3" s="7" t="s">
        <v>3</v>
      </c>
      <c r="C3" s="8">
        <v>45778.0</v>
      </c>
      <c r="D3" s="2"/>
      <c r="E3" s="2"/>
      <c r="F3" s="2"/>
      <c r="G3" s="9"/>
      <c r="H3" s="70"/>
      <c r="I3" s="71"/>
      <c r="J3" s="72">
        <v>45809.0</v>
      </c>
      <c r="K3" s="5"/>
      <c r="L3" s="5"/>
      <c r="M3" s="5"/>
      <c r="N3" s="5"/>
      <c r="O3" s="5"/>
      <c r="P3" s="73"/>
      <c r="S3" s="74">
        <v>45839.0</v>
      </c>
      <c r="W3" s="68"/>
      <c r="Z3" s="75">
        <v>45870.0</v>
      </c>
      <c r="AF3" s="75">
        <v>45901.0</v>
      </c>
      <c r="AK3" s="68"/>
      <c r="AO3" s="75">
        <v>45931.0</v>
      </c>
      <c r="AS3" s="75">
        <v>45962.0</v>
      </c>
      <c r="BB3" s="75">
        <v>45992.0</v>
      </c>
      <c r="BH3" s="75">
        <v>46023.0</v>
      </c>
      <c r="BN3" s="76">
        <v>46054.0</v>
      </c>
      <c r="BU3" s="76">
        <v>46082.0</v>
      </c>
      <c r="CB3" s="77" t="s">
        <v>75</v>
      </c>
    </row>
    <row r="4" ht="15.75" customHeight="1">
      <c r="A4" s="11"/>
      <c r="B4" s="12"/>
      <c r="C4" s="78" t="s">
        <v>50</v>
      </c>
      <c r="D4" s="78" t="s">
        <v>51</v>
      </c>
      <c r="E4" s="78" t="s">
        <v>53</v>
      </c>
      <c r="F4" s="79" t="s">
        <v>52</v>
      </c>
      <c r="G4" s="79" t="s">
        <v>57</v>
      </c>
      <c r="H4" s="80" t="s">
        <v>54</v>
      </c>
      <c r="I4" s="81" t="s">
        <v>55</v>
      </c>
      <c r="J4" s="78" t="s">
        <v>50</v>
      </c>
      <c r="K4" s="78" t="s">
        <v>51</v>
      </c>
      <c r="L4" s="78" t="s">
        <v>53</v>
      </c>
      <c r="M4" s="79" t="s">
        <v>52</v>
      </c>
      <c r="N4" s="79" t="s">
        <v>57</v>
      </c>
      <c r="O4" s="81" t="s">
        <v>54</v>
      </c>
      <c r="P4" s="81" t="s">
        <v>55</v>
      </c>
      <c r="Q4" s="78" t="s">
        <v>50</v>
      </c>
      <c r="R4" s="78" t="s">
        <v>51</v>
      </c>
      <c r="S4" s="78" t="s">
        <v>53</v>
      </c>
      <c r="T4" s="79" t="s">
        <v>52</v>
      </c>
      <c r="U4" s="79" t="s">
        <v>57</v>
      </c>
      <c r="V4" s="81" t="s">
        <v>54</v>
      </c>
      <c r="W4" s="81" t="s">
        <v>55</v>
      </c>
      <c r="X4" s="78" t="s">
        <v>50</v>
      </c>
      <c r="Y4" s="78" t="s">
        <v>51</v>
      </c>
      <c r="Z4" s="78" t="s">
        <v>53</v>
      </c>
      <c r="AA4" s="79" t="s">
        <v>52</v>
      </c>
      <c r="AB4" s="79" t="s">
        <v>57</v>
      </c>
      <c r="AC4" s="81" t="s">
        <v>54</v>
      </c>
      <c r="AD4" s="81" t="s">
        <v>55</v>
      </c>
      <c r="AE4" s="78" t="s">
        <v>50</v>
      </c>
      <c r="AF4" s="78" t="s">
        <v>51</v>
      </c>
      <c r="AG4" s="78" t="s">
        <v>53</v>
      </c>
      <c r="AH4" s="79" t="s">
        <v>52</v>
      </c>
      <c r="AI4" s="79" t="s">
        <v>57</v>
      </c>
      <c r="AJ4" s="80" t="s">
        <v>54</v>
      </c>
      <c r="AK4" s="80" t="s">
        <v>55</v>
      </c>
      <c r="AL4" s="78" t="s">
        <v>50</v>
      </c>
      <c r="AM4" s="78" t="s">
        <v>51</v>
      </c>
      <c r="AN4" s="78" t="s">
        <v>53</v>
      </c>
      <c r="AO4" s="79" t="s">
        <v>52</v>
      </c>
      <c r="AP4" s="79" t="s">
        <v>57</v>
      </c>
      <c r="AQ4" s="80" t="s">
        <v>54</v>
      </c>
      <c r="AR4" s="80" t="s">
        <v>55</v>
      </c>
      <c r="AS4" s="78" t="s">
        <v>50</v>
      </c>
      <c r="AT4" s="78" t="s">
        <v>51</v>
      </c>
      <c r="AU4" s="78" t="s">
        <v>53</v>
      </c>
      <c r="AV4" s="79" t="s">
        <v>52</v>
      </c>
      <c r="AW4" s="79" t="s">
        <v>57</v>
      </c>
      <c r="AX4" s="80" t="s">
        <v>54</v>
      </c>
      <c r="AY4" s="80" t="s">
        <v>55</v>
      </c>
      <c r="AZ4" s="78" t="s">
        <v>50</v>
      </c>
      <c r="BA4" s="78" t="s">
        <v>51</v>
      </c>
      <c r="BB4" s="78" t="s">
        <v>53</v>
      </c>
      <c r="BC4" s="79" t="s">
        <v>52</v>
      </c>
      <c r="BD4" s="79" t="s">
        <v>57</v>
      </c>
      <c r="BE4" s="80" t="s">
        <v>54</v>
      </c>
      <c r="BF4" s="80" t="s">
        <v>55</v>
      </c>
      <c r="BG4" s="78" t="s">
        <v>50</v>
      </c>
      <c r="BH4" s="78" t="s">
        <v>51</v>
      </c>
      <c r="BI4" s="78" t="s">
        <v>53</v>
      </c>
      <c r="BJ4" s="79" t="s">
        <v>52</v>
      </c>
      <c r="BK4" s="79" t="s">
        <v>57</v>
      </c>
      <c r="BL4" s="80" t="s">
        <v>54</v>
      </c>
      <c r="BM4" s="80" t="s">
        <v>55</v>
      </c>
      <c r="BN4" s="78" t="s">
        <v>50</v>
      </c>
      <c r="BO4" s="78" t="s">
        <v>51</v>
      </c>
      <c r="BP4" s="78" t="s">
        <v>53</v>
      </c>
      <c r="BQ4" s="79" t="s">
        <v>52</v>
      </c>
      <c r="BR4" s="79" t="s">
        <v>57</v>
      </c>
      <c r="BS4" s="80" t="s">
        <v>54</v>
      </c>
      <c r="BT4" s="80" t="s">
        <v>55</v>
      </c>
      <c r="BU4" s="78" t="s">
        <v>50</v>
      </c>
      <c r="BV4" s="78" t="s">
        <v>51</v>
      </c>
      <c r="BW4" s="78" t="s">
        <v>53</v>
      </c>
      <c r="BX4" s="79" t="s">
        <v>52</v>
      </c>
      <c r="BY4" s="79" t="s">
        <v>57</v>
      </c>
      <c r="BZ4" s="80" t="s">
        <v>54</v>
      </c>
      <c r="CA4" s="80" t="s">
        <v>55</v>
      </c>
      <c r="CB4" s="78" t="s">
        <v>50</v>
      </c>
      <c r="CC4" s="78" t="s">
        <v>51</v>
      </c>
      <c r="CD4" s="78" t="s">
        <v>53</v>
      </c>
      <c r="CE4" s="79" t="s">
        <v>52</v>
      </c>
      <c r="CF4" s="79" t="s">
        <v>57</v>
      </c>
      <c r="CG4" s="80" t="s">
        <v>54</v>
      </c>
      <c r="CH4" s="80" t="s">
        <v>55</v>
      </c>
    </row>
    <row r="5" ht="15.75" customHeight="1">
      <c r="A5" s="11"/>
      <c r="B5" s="18" t="s">
        <v>10</v>
      </c>
      <c r="C5" s="39">
        <v>5.0</v>
      </c>
      <c r="D5" s="39">
        <v>2.0</v>
      </c>
      <c r="E5" s="39">
        <v>16.0</v>
      </c>
      <c r="F5" s="82">
        <f t="shared" ref="F5:F44" si="2">C5+D5</f>
        <v>7</v>
      </c>
      <c r="G5" s="82">
        <f t="shared" ref="G5:G44" si="3">E5</f>
        <v>16</v>
      </c>
      <c r="H5" s="82">
        <f t="shared" ref="H5:H44" si="4">F5/7%</f>
        <v>100</v>
      </c>
      <c r="I5" s="68">
        <f t="shared" ref="I5:I44" si="5">G5/16%</f>
        <v>100</v>
      </c>
      <c r="J5" s="39">
        <v>10.0</v>
      </c>
      <c r="K5" s="39">
        <v>4.0</v>
      </c>
      <c r="L5" s="39">
        <v>17.0</v>
      </c>
      <c r="M5" s="82">
        <f t="shared" ref="M5:M44" si="6">F5+J5+K5</f>
        <v>21</v>
      </c>
      <c r="N5" s="82">
        <f t="shared" ref="N5:N44" si="7">L5+G5</f>
        <v>33</v>
      </c>
      <c r="O5" s="82">
        <f t="shared" ref="O5:O44" si="8">M5/21%</f>
        <v>100</v>
      </c>
      <c r="P5" s="68">
        <f t="shared" ref="P5:P44" si="9">N5/33%</f>
        <v>100</v>
      </c>
      <c r="Q5" s="40">
        <v>12.0</v>
      </c>
      <c r="R5" s="40">
        <v>2.0</v>
      </c>
      <c r="S5" s="40">
        <v>10.0</v>
      </c>
      <c r="T5" s="82">
        <f t="shared" ref="T5:T44" si="10">M5+Q5+R5</f>
        <v>35</v>
      </c>
      <c r="U5" s="82">
        <f t="shared" ref="U5:U44" si="11">S5+N5</f>
        <v>43</v>
      </c>
      <c r="V5" s="82">
        <f t="shared" ref="V5:V44" si="12">T5/35%</f>
        <v>100</v>
      </c>
      <c r="W5" s="68">
        <f t="shared" ref="W5:W44" si="13">U5/43%</f>
        <v>100</v>
      </c>
      <c r="X5" s="40">
        <v>7.0</v>
      </c>
      <c r="Y5" s="40">
        <v>1.0</v>
      </c>
      <c r="Z5" s="40">
        <v>10.0</v>
      </c>
      <c r="AA5" s="82">
        <f t="shared" ref="AA5:AA44" si="14">T5+X5+Y5</f>
        <v>43</v>
      </c>
      <c r="AB5" s="82">
        <f t="shared" ref="AB5:AB44" si="15">U5+Z5</f>
        <v>53</v>
      </c>
      <c r="AC5" s="82">
        <f t="shared" ref="AC5:AC44" si="16">AA5/43%</f>
        <v>100</v>
      </c>
      <c r="AD5" s="82">
        <f t="shared" ref="AD5:AD44" si="17">AB5/53%</f>
        <v>100</v>
      </c>
      <c r="AE5" s="40">
        <v>7.0</v>
      </c>
      <c r="AF5" s="40">
        <v>1.0</v>
      </c>
      <c r="AG5" s="40">
        <v>13.0</v>
      </c>
      <c r="AH5" s="82">
        <f t="shared" ref="AH5:AH44" si="18">AA5+AE5+AF5</f>
        <v>51</v>
      </c>
      <c r="AI5" s="82">
        <f t="shared" ref="AI5:AI44" si="19">AB5+AG5</f>
        <v>66</v>
      </c>
      <c r="AJ5" s="82">
        <f t="shared" ref="AJ5:AJ44" si="20">AH5/51%</f>
        <v>100</v>
      </c>
      <c r="AK5" s="68">
        <f t="shared" ref="AK5:AK44" si="21">AI5/66%</f>
        <v>100</v>
      </c>
      <c r="AL5" s="40">
        <v>12.0</v>
      </c>
      <c r="AM5" s="40">
        <v>5.0</v>
      </c>
      <c r="AN5" s="40">
        <v>9.0</v>
      </c>
      <c r="AO5" s="82">
        <f t="shared" ref="AO5:AO44" si="22">AH5+AL5+AM5</f>
        <v>68</v>
      </c>
      <c r="AP5" s="82">
        <f t="shared" ref="AP5:AP44" si="23">AI5+AN5</f>
        <v>75</v>
      </c>
      <c r="AQ5" s="82">
        <f t="shared" ref="AQ5:AQ44" si="24">AO5/68%</f>
        <v>100</v>
      </c>
      <c r="AR5" s="82">
        <f t="shared" ref="AR5:AR44" si="25">AP5/75%</f>
        <v>100</v>
      </c>
      <c r="AS5" s="40">
        <v>12.0</v>
      </c>
      <c r="AT5" s="40">
        <v>6.0</v>
      </c>
      <c r="AU5" s="40">
        <v>12.0</v>
      </c>
      <c r="AV5" s="82">
        <f t="shared" ref="AV5:AV44" si="26">AO5+AS5+AT5</f>
        <v>86</v>
      </c>
      <c r="AW5" s="82">
        <f t="shared" ref="AW5:AW44" si="27">AP5+AU5</f>
        <v>87</v>
      </c>
      <c r="AX5" s="82">
        <f t="shared" ref="AX5:AX44" si="28">AV5/86%</f>
        <v>100</v>
      </c>
      <c r="AY5" s="82">
        <f t="shared" ref="AY5:AY44" si="29">AW5/87%</f>
        <v>100</v>
      </c>
      <c r="AZ5" s="40">
        <v>7.0</v>
      </c>
      <c r="BA5" s="40">
        <v>6.0</v>
      </c>
      <c r="BB5" s="40">
        <v>12.0</v>
      </c>
      <c r="BC5" s="82">
        <f t="shared" ref="BC5:BC44" si="30">AV5+AZ5+BA5</f>
        <v>99</v>
      </c>
      <c r="BD5" s="82">
        <f t="shared" ref="BD5:BD44" si="31">AW5+BB5</f>
        <v>99</v>
      </c>
      <c r="BE5" s="82">
        <f t="shared" ref="BE5:BF5" si="1">BC5/99%</f>
        <v>100</v>
      </c>
      <c r="BF5" s="82">
        <f t="shared" si="1"/>
        <v>100</v>
      </c>
      <c r="BG5" s="40">
        <v>14.0</v>
      </c>
      <c r="BH5" s="40">
        <v>7.0</v>
      </c>
      <c r="BI5" s="40">
        <v>10.0</v>
      </c>
      <c r="BJ5" s="82">
        <f t="shared" ref="BJ5:BJ44" si="33">BC5+BG5+BH5</f>
        <v>120</v>
      </c>
      <c r="BK5" s="82">
        <f t="shared" ref="BK5:BK44" si="34">BD5+BI5</f>
        <v>109</v>
      </c>
      <c r="BL5" s="82">
        <f t="shared" ref="BL5:BL44" si="35">BJ5/120%</f>
        <v>100</v>
      </c>
      <c r="BM5" s="82">
        <f t="shared" ref="BM5:BM44" si="36">BK5/109%</f>
        <v>100</v>
      </c>
      <c r="BN5" s="40">
        <v>11.0</v>
      </c>
      <c r="BO5" s="40">
        <v>8.0</v>
      </c>
      <c r="BP5" s="40">
        <v>16.0</v>
      </c>
      <c r="BQ5" s="82">
        <f t="shared" ref="BQ5:BQ44" si="37">BJ5+BN5+BO5</f>
        <v>139</v>
      </c>
      <c r="BR5" s="82">
        <f t="shared" ref="BR5:BR44" si="38">BK5+BP5</f>
        <v>125</v>
      </c>
      <c r="BS5" s="82">
        <f t="shared" ref="BS5:BS44" si="39">BQ5/139%</f>
        <v>100</v>
      </c>
      <c r="BT5" s="82">
        <f t="shared" ref="BT5:BT44" si="40">BR5/125%</f>
        <v>100</v>
      </c>
      <c r="BU5" s="40">
        <v>14.0</v>
      </c>
      <c r="BV5" s="40">
        <v>3.0</v>
      </c>
      <c r="BW5" s="40">
        <v>13.0</v>
      </c>
      <c r="BX5" s="82">
        <f t="shared" ref="BX5:BX44" si="41">BQ5+BU5+BV5</f>
        <v>156</v>
      </c>
      <c r="BY5" s="82">
        <f t="shared" ref="BY5:BY44" si="42">BR5+BW5</f>
        <v>138</v>
      </c>
      <c r="BZ5" s="82">
        <f t="shared" ref="BZ5:BZ44" si="43">BX5/156%</f>
        <v>100</v>
      </c>
      <c r="CA5" s="82">
        <f t="shared" ref="CA5:CA44" si="44">BY5/138%</f>
        <v>100</v>
      </c>
      <c r="CB5" s="40">
        <v>9.0</v>
      </c>
      <c r="CC5" s="40">
        <v>4.0</v>
      </c>
      <c r="CD5" s="40">
        <v>11.0</v>
      </c>
      <c r="CE5" s="82">
        <f t="shared" ref="CE5:CE44" si="45">BX5+CB5+CC5</f>
        <v>169</v>
      </c>
      <c r="CF5" s="82">
        <f t="shared" ref="CF5:CF44" si="46">BY5+CD5</f>
        <v>149</v>
      </c>
      <c r="CG5" s="82">
        <f t="shared" ref="CG5:CG44" si="47">CE5/169%</f>
        <v>100</v>
      </c>
      <c r="CH5" s="82">
        <f t="shared" ref="CH5:CH44" si="48">CF5/149%</f>
        <v>100</v>
      </c>
    </row>
    <row r="6" ht="15.75" customHeight="1">
      <c r="A6" s="29">
        <v>1.0</v>
      </c>
      <c r="B6" s="30" t="s">
        <v>11</v>
      </c>
      <c r="C6" s="39">
        <v>3.0</v>
      </c>
      <c r="D6" s="39">
        <v>2.0</v>
      </c>
      <c r="E6" s="39">
        <v>16.0</v>
      </c>
      <c r="F6" s="82">
        <f t="shared" si="2"/>
        <v>5</v>
      </c>
      <c r="G6" s="82">
        <f t="shared" si="3"/>
        <v>16</v>
      </c>
      <c r="H6" s="82">
        <f t="shared" si="4"/>
        <v>71.42857143</v>
      </c>
      <c r="I6" s="68">
        <f t="shared" si="5"/>
        <v>100</v>
      </c>
      <c r="J6" s="39">
        <v>10.0</v>
      </c>
      <c r="K6" s="39">
        <v>4.0</v>
      </c>
      <c r="L6" s="39">
        <v>17.0</v>
      </c>
      <c r="M6" s="82">
        <f t="shared" si="6"/>
        <v>19</v>
      </c>
      <c r="N6" s="82">
        <f t="shared" si="7"/>
        <v>33</v>
      </c>
      <c r="O6" s="82">
        <f t="shared" si="8"/>
        <v>90.47619048</v>
      </c>
      <c r="P6" s="68">
        <f t="shared" si="9"/>
        <v>100</v>
      </c>
      <c r="Q6" s="40">
        <v>9.0</v>
      </c>
      <c r="R6" s="40">
        <v>1.0</v>
      </c>
      <c r="S6" s="40">
        <v>10.0</v>
      </c>
      <c r="T6" s="82">
        <f t="shared" si="10"/>
        <v>29</v>
      </c>
      <c r="U6" s="82">
        <f t="shared" si="11"/>
        <v>43</v>
      </c>
      <c r="V6" s="82">
        <f t="shared" si="12"/>
        <v>82.85714286</v>
      </c>
      <c r="W6" s="68">
        <f t="shared" si="13"/>
        <v>100</v>
      </c>
      <c r="X6" s="40">
        <v>6.0</v>
      </c>
      <c r="Y6" s="40">
        <v>1.0</v>
      </c>
      <c r="Z6" s="40">
        <v>9.0</v>
      </c>
      <c r="AA6" s="82">
        <f t="shared" si="14"/>
        <v>36</v>
      </c>
      <c r="AB6" s="82">
        <f t="shared" si="15"/>
        <v>52</v>
      </c>
      <c r="AC6" s="82">
        <f t="shared" si="16"/>
        <v>83.72093023</v>
      </c>
      <c r="AD6" s="82">
        <f t="shared" si="17"/>
        <v>98.11320755</v>
      </c>
      <c r="AE6" s="40">
        <v>6.0</v>
      </c>
      <c r="AF6" s="40">
        <v>1.0</v>
      </c>
      <c r="AG6" s="40">
        <v>13.0</v>
      </c>
      <c r="AH6" s="82">
        <f t="shared" si="18"/>
        <v>43</v>
      </c>
      <c r="AI6" s="82">
        <f t="shared" si="19"/>
        <v>65</v>
      </c>
      <c r="AJ6" s="83">
        <f t="shared" si="20"/>
        <v>84.31372549</v>
      </c>
      <c r="AK6" s="68">
        <f t="shared" si="21"/>
        <v>98.48484848</v>
      </c>
      <c r="AL6" s="40">
        <v>9.0</v>
      </c>
      <c r="AM6" s="40">
        <v>4.0</v>
      </c>
      <c r="AN6" s="40">
        <v>9.0</v>
      </c>
      <c r="AO6" s="82">
        <f t="shared" si="22"/>
        <v>56</v>
      </c>
      <c r="AP6" s="82">
        <f t="shared" si="23"/>
        <v>74</v>
      </c>
      <c r="AQ6" s="82">
        <f t="shared" si="24"/>
        <v>82.35294118</v>
      </c>
      <c r="AR6" s="82">
        <f t="shared" si="25"/>
        <v>98.66666667</v>
      </c>
      <c r="AS6" s="40">
        <v>12.0</v>
      </c>
      <c r="AT6" s="40">
        <v>5.0</v>
      </c>
      <c r="AU6" s="40">
        <v>12.0</v>
      </c>
      <c r="AV6" s="82">
        <f t="shared" si="26"/>
        <v>73</v>
      </c>
      <c r="AW6" s="82">
        <f t="shared" si="27"/>
        <v>86</v>
      </c>
      <c r="AX6" s="82">
        <f t="shared" si="28"/>
        <v>84.88372093</v>
      </c>
      <c r="AY6" s="82">
        <f t="shared" si="29"/>
        <v>98.85057471</v>
      </c>
      <c r="AZ6" s="40">
        <v>4.0</v>
      </c>
      <c r="BA6" s="40">
        <v>6.0</v>
      </c>
      <c r="BB6" s="40">
        <v>10.0</v>
      </c>
      <c r="BC6" s="82">
        <f t="shared" si="30"/>
        <v>83</v>
      </c>
      <c r="BD6" s="82">
        <f t="shared" si="31"/>
        <v>96</v>
      </c>
      <c r="BE6" s="82">
        <f t="shared" ref="BE6:BF6" si="32">BC6/99%</f>
        <v>83.83838384</v>
      </c>
      <c r="BF6" s="82">
        <f t="shared" si="32"/>
        <v>96.96969697</v>
      </c>
      <c r="BG6" s="40">
        <v>11.0</v>
      </c>
      <c r="BH6" s="40">
        <v>7.0</v>
      </c>
      <c r="BI6" s="40">
        <v>8.0</v>
      </c>
      <c r="BJ6" s="82">
        <f t="shared" si="33"/>
        <v>101</v>
      </c>
      <c r="BK6" s="82">
        <f t="shared" si="34"/>
        <v>104</v>
      </c>
      <c r="BL6" s="82">
        <f t="shared" si="35"/>
        <v>84.16666667</v>
      </c>
      <c r="BM6" s="82">
        <f t="shared" si="36"/>
        <v>95.41284404</v>
      </c>
      <c r="BN6" s="40">
        <v>7.0</v>
      </c>
      <c r="BO6" s="40">
        <v>8.0</v>
      </c>
      <c r="BP6" s="40">
        <v>16.0</v>
      </c>
      <c r="BQ6" s="82">
        <f t="shared" si="37"/>
        <v>116</v>
      </c>
      <c r="BR6" s="82">
        <f t="shared" si="38"/>
        <v>120</v>
      </c>
      <c r="BS6" s="82">
        <f t="shared" si="39"/>
        <v>83.45323741</v>
      </c>
      <c r="BT6" s="82">
        <f t="shared" si="40"/>
        <v>96</v>
      </c>
      <c r="BU6" s="40">
        <v>14.0</v>
      </c>
      <c r="BV6" s="40">
        <v>2.0</v>
      </c>
      <c r="BW6" s="40">
        <v>11.0</v>
      </c>
      <c r="BX6" s="82">
        <f t="shared" si="41"/>
        <v>132</v>
      </c>
      <c r="BY6" s="82">
        <f t="shared" si="42"/>
        <v>131</v>
      </c>
      <c r="BZ6" s="82">
        <f t="shared" si="43"/>
        <v>84.61538462</v>
      </c>
      <c r="CA6" s="82">
        <f t="shared" si="44"/>
        <v>94.92753623</v>
      </c>
      <c r="CB6" s="40">
        <v>6.0</v>
      </c>
      <c r="CC6" s="40">
        <v>3.0</v>
      </c>
      <c r="CD6" s="40">
        <v>9.0</v>
      </c>
      <c r="CE6" s="82">
        <f t="shared" si="45"/>
        <v>141</v>
      </c>
      <c r="CF6" s="82">
        <f t="shared" si="46"/>
        <v>140</v>
      </c>
      <c r="CG6" s="82">
        <f t="shared" si="47"/>
        <v>83.43195266</v>
      </c>
      <c r="CH6" s="82">
        <f t="shared" si="48"/>
        <v>93.95973154</v>
      </c>
    </row>
    <row r="7" ht="15.75" customHeight="1">
      <c r="A7" s="29">
        <v>2.0</v>
      </c>
      <c r="B7" s="29" t="s">
        <v>12</v>
      </c>
      <c r="C7" s="39">
        <v>5.0</v>
      </c>
      <c r="D7" s="39">
        <v>1.0</v>
      </c>
      <c r="E7" s="39">
        <v>12.0</v>
      </c>
      <c r="F7" s="82">
        <f t="shared" si="2"/>
        <v>6</v>
      </c>
      <c r="G7" s="82">
        <f t="shared" si="3"/>
        <v>12</v>
      </c>
      <c r="H7" s="82">
        <f t="shared" si="4"/>
        <v>85.71428571</v>
      </c>
      <c r="I7" s="68">
        <f t="shared" si="5"/>
        <v>75</v>
      </c>
      <c r="J7" s="39">
        <v>10.0</v>
      </c>
      <c r="K7" s="39">
        <v>4.0</v>
      </c>
      <c r="L7" s="39">
        <v>17.0</v>
      </c>
      <c r="M7" s="82">
        <f t="shared" si="6"/>
        <v>20</v>
      </c>
      <c r="N7" s="82">
        <f t="shared" si="7"/>
        <v>29</v>
      </c>
      <c r="O7" s="82">
        <f t="shared" si="8"/>
        <v>95.23809524</v>
      </c>
      <c r="P7" s="68">
        <f t="shared" si="9"/>
        <v>87.87878788</v>
      </c>
      <c r="Q7" s="40">
        <v>11.0</v>
      </c>
      <c r="R7" s="40">
        <v>2.0</v>
      </c>
      <c r="S7" s="40">
        <v>10.0</v>
      </c>
      <c r="T7" s="82">
        <f t="shared" si="10"/>
        <v>33</v>
      </c>
      <c r="U7" s="82">
        <f t="shared" si="11"/>
        <v>39</v>
      </c>
      <c r="V7" s="82">
        <f t="shared" si="12"/>
        <v>94.28571429</v>
      </c>
      <c r="W7" s="68">
        <f t="shared" si="13"/>
        <v>90.69767442</v>
      </c>
      <c r="X7" s="40">
        <v>6.0</v>
      </c>
      <c r="Y7" s="40">
        <v>1.0</v>
      </c>
      <c r="Z7" s="40">
        <v>10.0</v>
      </c>
      <c r="AA7" s="82">
        <f t="shared" si="14"/>
        <v>40</v>
      </c>
      <c r="AB7" s="82">
        <f t="shared" si="15"/>
        <v>49</v>
      </c>
      <c r="AC7" s="82">
        <f t="shared" si="16"/>
        <v>93.02325581</v>
      </c>
      <c r="AD7" s="82">
        <f t="shared" si="17"/>
        <v>92.45283019</v>
      </c>
      <c r="AE7" s="40">
        <v>7.0</v>
      </c>
      <c r="AF7" s="40">
        <v>1.0</v>
      </c>
      <c r="AG7" s="40">
        <v>13.0</v>
      </c>
      <c r="AH7" s="82">
        <f t="shared" si="18"/>
        <v>48</v>
      </c>
      <c r="AI7" s="82">
        <f t="shared" si="19"/>
        <v>62</v>
      </c>
      <c r="AJ7" s="83">
        <f t="shared" si="20"/>
        <v>94.11764706</v>
      </c>
      <c r="AK7" s="68">
        <f t="shared" si="21"/>
        <v>93.93939394</v>
      </c>
      <c r="AL7" s="40">
        <v>12.0</v>
      </c>
      <c r="AM7" s="40">
        <v>5.0</v>
      </c>
      <c r="AN7" s="40">
        <v>9.0</v>
      </c>
      <c r="AO7" s="82">
        <f t="shared" si="22"/>
        <v>65</v>
      </c>
      <c r="AP7" s="82">
        <f t="shared" si="23"/>
        <v>71</v>
      </c>
      <c r="AQ7" s="82">
        <f t="shared" si="24"/>
        <v>95.58823529</v>
      </c>
      <c r="AR7" s="82">
        <f t="shared" si="25"/>
        <v>94.66666667</v>
      </c>
      <c r="AS7" s="40">
        <v>9.0</v>
      </c>
      <c r="AT7" s="40">
        <v>5.0</v>
      </c>
      <c r="AU7" s="40">
        <v>12.0</v>
      </c>
      <c r="AV7" s="82">
        <f t="shared" si="26"/>
        <v>79</v>
      </c>
      <c r="AW7" s="82">
        <f t="shared" si="27"/>
        <v>83</v>
      </c>
      <c r="AX7" s="82">
        <f t="shared" si="28"/>
        <v>91.86046512</v>
      </c>
      <c r="AY7" s="82">
        <f t="shared" si="29"/>
        <v>95.40229885</v>
      </c>
      <c r="AZ7" s="40">
        <v>7.0</v>
      </c>
      <c r="BA7" s="40">
        <v>6.0</v>
      </c>
      <c r="BB7" s="40">
        <v>12.0</v>
      </c>
      <c r="BC7" s="82">
        <f t="shared" si="30"/>
        <v>92</v>
      </c>
      <c r="BD7" s="82">
        <f t="shared" si="31"/>
        <v>95</v>
      </c>
      <c r="BE7" s="82">
        <f t="shared" ref="BE7:BF7" si="49">BC7/99%</f>
        <v>92.92929293</v>
      </c>
      <c r="BF7" s="82">
        <f t="shared" si="49"/>
        <v>95.95959596</v>
      </c>
      <c r="BG7" s="40">
        <v>14.0</v>
      </c>
      <c r="BH7" s="40">
        <v>7.0</v>
      </c>
      <c r="BI7" s="40">
        <v>10.0</v>
      </c>
      <c r="BJ7" s="82">
        <f t="shared" si="33"/>
        <v>113</v>
      </c>
      <c r="BK7" s="82">
        <f t="shared" si="34"/>
        <v>105</v>
      </c>
      <c r="BL7" s="82">
        <f t="shared" si="35"/>
        <v>94.16666667</v>
      </c>
      <c r="BM7" s="82">
        <f t="shared" si="36"/>
        <v>96.33027523</v>
      </c>
      <c r="BN7" s="40">
        <v>11.0</v>
      </c>
      <c r="BO7" s="40">
        <v>8.0</v>
      </c>
      <c r="BP7" s="40">
        <v>16.0</v>
      </c>
      <c r="BQ7" s="82">
        <f t="shared" si="37"/>
        <v>132</v>
      </c>
      <c r="BR7" s="82">
        <f t="shared" si="38"/>
        <v>121</v>
      </c>
      <c r="BS7" s="82">
        <f t="shared" si="39"/>
        <v>94.96402878</v>
      </c>
      <c r="BT7" s="82">
        <f t="shared" si="40"/>
        <v>96.8</v>
      </c>
      <c r="BU7" s="40">
        <v>13.0</v>
      </c>
      <c r="BV7" s="40">
        <v>3.0</v>
      </c>
      <c r="BW7" s="40">
        <v>13.0</v>
      </c>
      <c r="BX7" s="82">
        <f t="shared" si="41"/>
        <v>148</v>
      </c>
      <c r="BY7" s="82">
        <f t="shared" si="42"/>
        <v>134</v>
      </c>
      <c r="BZ7" s="82">
        <f t="shared" si="43"/>
        <v>94.87179487</v>
      </c>
      <c r="CA7" s="82">
        <f t="shared" si="44"/>
        <v>97.10144928</v>
      </c>
      <c r="CB7" s="40">
        <v>8.0</v>
      </c>
      <c r="CC7" s="40">
        <v>4.0</v>
      </c>
      <c r="CD7" s="40">
        <v>11.0</v>
      </c>
      <c r="CE7" s="82">
        <f t="shared" si="45"/>
        <v>160</v>
      </c>
      <c r="CF7" s="82">
        <f t="shared" si="46"/>
        <v>145</v>
      </c>
      <c r="CG7" s="82">
        <f t="shared" si="47"/>
        <v>94.67455621</v>
      </c>
      <c r="CH7" s="82">
        <f t="shared" si="48"/>
        <v>97.31543624</v>
      </c>
    </row>
    <row r="8" ht="15.75" customHeight="1">
      <c r="A8" s="29">
        <v>3.0</v>
      </c>
      <c r="B8" s="29" t="s">
        <v>13</v>
      </c>
      <c r="C8" s="39">
        <v>5.0</v>
      </c>
      <c r="D8" s="39">
        <v>2.0</v>
      </c>
      <c r="E8" s="39">
        <v>16.0</v>
      </c>
      <c r="F8" s="82">
        <f t="shared" si="2"/>
        <v>7</v>
      </c>
      <c r="G8" s="82">
        <f t="shared" si="3"/>
        <v>16</v>
      </c>
      <c r="H8" s="82">
        <f t="shared" si="4"/>
        <v>100</v>
      </c>
      <c r="I8" s="68">
        <f t="shared" si="5"/>
        <v>100</v>
      </c>
      <c r="J8" s="39">
        <v>9.0</v>
      </c>
      <c r="K8" s="39">
        <v>4.0</v>
      </c>
      <c r="L8" s="39">
        <v>14.0</v>
      </c>
      <c r="M8" s="82">
        <f t="shared" si="6"/>
        <v>20</v>
      </c>
      <c r="N8" s="82">
        <f t="shared" si="7"/>
        <v>30</v>
      </c>
      <c r="O8" s="82">
        <f t="shared" si="8"/>
        <v>95.23809524</v>
      </c>
      <c r="P8" s="68">
        <f t="shared" si="9"/>
        <v>90.90909091</v>
      </c>
      <c r="Q8" s="40">
        <v>11.0</v>
      </c>
      <c r="R8" s="40">
        <v>2.0</v>
      </c>
      <c r="S8" s="40">
        <v>10.0</v>
      </c>
      <c r="T8" s="82">
        <f t="shared" si="10"/>
        <v>33</v>
      </c>
      <c r="U8" s="82">
        <f t="shared" si="11"/>
        <v>40</v>
      </c>
      <c r="V8" s="82">
        <f t="shared" si="12"/>
        <v>94.28571429</v>
      </c>
      <c r="W8" s="68">
        <f t="shared" si="13"/>
        <v>93.02325581</v>
      </c>
      <c r="X8" s="40">
        <v>7.0</v>
      </c>
      <c r="Y8" s="40">
        <v>1.0</v>
      </c>
      <c r="Z8" s="40">
        <v>7.0</v>
      </c>
      <c r="AA8" s="82">
        <f t="shared" si="14"/>
        <v>41</v>
      </c>
      <c r="AB8" s="82">
        <f t="shared" si="15"/>
        <v>47</v>
      </c>
      <c r="AC8" s="82">
        <f t="shared" si="16"/>
        <v>95.34883721</v>
      </c>
      <c r="AD8" s="82">
        <f t="shared" si="17"/>
        <v>88.67924528</v>
      </c>
      <c r="AE8" s="40">
        <v>6.0</v>
      </c>
      <c r="AF8" s="40">
        <v>1.0</v>
      </c>
      <c r="AG8" s="40">
        <v>13.0</v>
      </c>
      <c r="AH8" s="82">
        <f t="shared" si="18"/>
        <v>48</v>
      </c>
      <c r="AI8" s="82">
        <f t="shared" si="19"/>
        <v>60</v>
      </c>
      <c r="AJ8" s="83">
        <f t="shared" si="20"/>
        <v>94.11764706</v>
      </c>
      <c r="AK8" s="68">
        <f t="shared" si="21"/>
        <v>90.90909091</v>
      </c>
      <c r="AL8" s="40">
        <v>9.0</v>
      </c>
      <c r="AM8" s="40">
        <v>5.0</v>
      </c>
      <c r="AN8" s="40">
        <v>9.0</v>
      </c>
      <c r="AO8" s="82">
        <f t="shared" si="22"/>
        <v>62</v>
      </c>
      <c r="AP8" s="82">
        <f t="shared" si="23"/>
        <v>69</v>
      </c>
      <c r="AQ8" s="82">
        <f t="shared" si="24"/>
        <v>91.17647059</v>
      </c>
      <c r="AR8" s="82">
        <f t="shared" si="25"/>
        <v>92</v>
      </c>
      <c r="AS8" s="40">
        <v>10.0</v>
      </c>
      <c r="AT8" s="40">
        <v>6.0</v>
      </c>
      <c r="AU8" s="40">
        <v>12.0</v>
      </c>
      <c r="AV8" s="82">
        <f t="shared" si="26"/>
        <v>78</v>
      </c>
      <c r="AW8" s="82">
        <f t="shared" si="27"/>
        <v>81</v>
      </c>
      <c r="AX8" s="82">
        <f t="shared" si="28"/>
        <v>90.69767442</v>
      </c>
      <c r="AY8" s="82">
        <f t="shared" si="29"/>
        <v>93.10344828</v>
      </c>
      <c r="AZ8" s="40">
        <v>6.0</v>
      </c>
      <c r="BA8" s="40">
        <v>6.0</v>
      </c>
      <c r="BB8" s="40">
        <v>10.0</v>
      </c>
      <c r="BC8" s="82">
        <f t="shared" si="30"/>
        <v>90</v>
      </c>
      <c r="BD8" s="82">
        <f t="shared" si="31"/>
        <v>91</v>
      </c>
      <c r="BE8" s="82">
        <f t="shared" ref="BE8:BF8" si="50">BC8/99%</f>
        <v>90.90909091</v>
      </c>
      <c r="BF8" s="82">
        <f t="shared" si="50"/>
        <v>91.91919192</v>
      </c>
      <c r="BG8" s="40">
        <v>14.0</v>
      </c>
      <c r="BH8" s="40">
        <v>7.0</v>
      </c>
      <c r="BI8" s="40">
        <v>10.0</v>
      </c>
      <c r="BJ8" s="82">
        <f t="shared" si="33"/>
        <v>111</v>
      </c>
      <c r="BK8" s="82">
        <f t="shared" si="34"/>
        <v>101</v>
      </c>
      <c r="BL8" s="82">
        <f t="shared" si="35"/>
        <v>92.5</v>
      </c>
      <c r="BM8" s="82">
        <f t="shared" si="36"/>
        <v>92.66055046</v>
      </c>
      <c r="BN8" s="40">
        <v>11.0</v>
      </c>
      <c r="BO8" s="40">
        <v>8.0</v>
      </c>
      <c r="BP8" s="40">
        <v>16.0</v>
      </c>
      <c r="BQ8" s="82">
        <f t="shared" si="37"/>
        <v>130</v>
      </c>
      <c r="BR8" s="82">
        <f t="shared" si="38"/>
        <v>117</v>
      </c>
      <c r="BS8" s="82">
        <f t="shared" si="39"/>
        <v>93.52517986</v>
      </c>
      <c r="BT8" s="82">
        <f t="shared" si="40"/>
        <v>93.6</v>
      </c>
      <c r="BU8" s="40">
        <v>12.0</v>
      </c>
      <c r="BV8" s="40">
        <v>3.0</v>
      </c>
      <c r="BW8" s="40">
        <v>13.0</v>
      </c>
      <c r="BX8" s="82">
        <f t="shared" si="41"/>
        <v>145</v>
      </c>
      <c r="BY8" s="82">
        <f t="shared" si="42"/>
        <v>130</v>
      </c>
      <c r="BZ8" s="82">
        <f t="shared" si="43"/>
        <v>92.94871795</v>
      </c>
      <c r="CA8" s="82">
        <f t="shared" si="44"/>
        <v>94.20289855</v>
      </c>
      <c r="CB8" s="40">
        <v>8.0</v>
      </c>
      <c r="CC8" s="40">
        <v>4.0</v>
      </c>
      <c r="CD8" s="40">
        <v>9.0</v>
      </c>
      <c r="CE8" s="82">
        <f t="shared" si="45"/>
        <v>157</v>
      </c>
      <c r="CF8" s="82">
        <f t="shared" si="46"/>
        <v>139</v>
      </c>
      <c r="CG8" s="82">
        <f t="shared" si="47"/>
        <v>92.89940828</v>
      </c>
      <c r="CH8" s="82">
        <f t="shared" si="48"/>
        <v>93.2885906</v>
      </c>
    </row>
    <row r="9" ht="15.75" customHeight="1">
      <c r="A9" s="29">
        <v>4.0</v>
      </c>
      <c r="B9" s="30" t="s">
        <v>14</v>
      </c>
      <c r="C9" s="39">
        <v>5.0</v>
      </c>
      <c r="D9" s="39">
        <v>2.0</v>
      </c>
      <c r="E9" s="39">
        <v>16.0</v>
      </c>
      <c r="F9" s="82">
        <f t="shared" si="2"/>
        <v>7</v>
      </c>
      <c r="G9" s="82">
        <f t="shared" si="3"/>
        <v>16</v>
      </c>
      <c r="H9" s="82">
        <f t="shared" si="4"/>
        <v>100</v>
      </c>
      <c r="I9" s="68">
        <f t="shared" si="5"/>
        <v>100</v>
      </c>
      <c r="J9" s="39">
        <v>10.0</v>
      </c>
      <c r="K9" s="39">
        <v>4.0</v>
      </c>
      <c r="L9" s="39">
        <v>17.0</v>
      </c>
      <c r="M9" s="82">
        <f t="shared" si="6"/>
        <v>21</v>
      </c>
      <c r="N9" s="82">
        <f t="shared" si="7"/>
        <v>33</v>
      </c>
      <c r="O9" s="82">
        <f t="shared" si="8"/>
        <v>100</v>
      </c>
      <c r="P9" s="68">
        <f t="shared" si="9"/>
        <v>100</v>
      </c>
      <c r="Q9" s="40">
        <v>11.0</v>
      </c>
      <c r="R9" s="40">
        <v>2.0</v>
      </c>
      <c r="S9" s="40">
        <v>10.0</v>
      </c>
      <c r="T9" s="82">
        <f t="shared" si="10"/>
        <v>34</v>
      </c>
      <c r="U9" s="82">
        <f t="shared" si="11"/>
        <v>43</v>
      </c>
      <c r="V9" s="82">
        <f t="shared" si="12"/>
        <v>97.14285714</v>
      </c>
      <c r="W9" s="68">
        <f t="shared" si="13"/>
        <v>100</v>
      </c>
      <c r="X9" s="40">
        <v>7.0</v>
      </c>
      <c r="Y9" s="40">
        <v>1.0</v>
      </c>
      <c r="Z9" s="40">
        <v>7.0</v>
      </c>
      <c r="AA9" s="82">
        <f t="shared" si="14"/>
        <v>42</v>
      </c>
      <c r="AB9" s="82">
        <f t="shared" si="15"/>
        <v>50</v>
      </c>
      <c r="AC9" s="82">
        <f t="shared" si="16"/>
        <v>97.6744186</v>
      </c>
      <c r="AD9" s="82">
        <f t="shared" si="17"/>
        <v>94.33962264</v>
      </c>
      <c r="AE9" s="40">
        <v>5.0</v>
      </c>
      <c r="AF9" s="40">
        <v>1.0</v>
      </c>
      <c r="AG9" s="40">
        <v>10.0</v>
      </c>
      <c r="AH9" s="82">
        <f t="shared" si="18"/>
        <v>48</v>
      </c>
      <c r="AI9" s="82">
        <f t="shared" si="19"/>
        <v>60</v>
      </c>
      <c r="AJ9" s="83">
        <f t="shared" si="20"/>
        <v>94.11764706</v>
      </c>
      <c r="AK9" s="68">
        <f t="shared" si="21"/>
        <v>90.90909091</v>
      </c>
      <c r="AL9" s="40">
        <v>10.0</v>
      </c>
      <c r="AM9" s="40">
        <v>5.0</v>
      </c>
      <c r="AN9" s="40">
        <v>9.0</v>
      </c>
      <c r="AO9" s="82">
        <f t="shared" si="22"/>
        <v>63</v>
      </c>
      <c r="AP9" s="82">
        <f t="shared" si="23"/>
        <v>69</v>
      </c>
      <c r="AQ9" s="82">
        <f t="shared" si="24"/>
        <v>92.64705882</v>
      </c>
      <c r="AR9" s="82">
        <f t="shared" si="25"/>
        <v>92</v>
      </c>
      <c r="AS9" s="40">
        <v>5.0</v>
      </c>
      <c r="AT9" s="40">
        <v>2.0</v>
      </c>
      <c r="AU9" s="40">
        <v>9.0</v>
      </c>
      <c r="AV9" s="82">
        <f t="shared" si="26"/>
        <v>70</v>
      </c>
      <c r="AW9" s="82">
        <f t="shared" si="27"/>
        <v>78</v>
      </c>
      <c r="AX9" s="82">
        <f t="shared" si="28"/>
        <v>81.39534884</v>
      </c>
      <c r="AY9" s="82">
        <f t="shared" si="29"/>
        <v>89.65517241</v>
      </c>
      <c r="AZ9" s="40">
        <v>7.0</v>
      </c>
      <c r="BA9" s="40">
        <v>6.0</v>
      </c>
      <c r="BB9" s="40">
        <v>12.0</v>
      </c>
      <c r="BC9" s="82">
        <f t="shared" si="30"/>
        <v>83</v>
      </c>
      <c r="BD9" s="82">
        <f t="shared" si="31"/>
        <v>90</v>
      </c>
      <c r="BE9" s="82">
        <f t="shared" ref="BE9:BF9" si="51">BC9/99%</f>
        <v>83.83838384</v>
      </c>
      <c r="BF9" s="82">
        <f t="shared" si="51"/>
        <v>90.90909091</v>
      </c>
      <c r="BG9" s="40">
        <v>13.0</v>
      </c>
      <c r="BH9" s="40">
        <v>7.0</v>
      </c>
      <c r="BI9" s="40">
        <v>8.0</v>
      </c>
      <c r="BJ9" s="82">
        <f t="shared" si="33"/>
        <v>103</v>
      </c>
      <c r="BK9" s="82">
        <f t="shared" si="34"/>
        <v>98</v>
      </c>
      <c r="BL9" s="82">
        <f t="shared" si="35"/>
        <v>85.83333333</v>
      </c>
      <c r="BM9" s="82">
        <f t="shared" si="36"/>
        <v>89.90825688</v>
      </c>
      <c r="BN9" s="40">
        <v>11.0</v>
      </c>
      <c r="BO9" s="40">
        <v>8.0</v>
      </c>
      <c r="BP9" s="40">
        <v>16.0</v>
      </c>
      <c r="BQ9" s="82">
        <f t="shared" si="37"/>
        <v>122</v>
      </c>
      <c r="BR9" s="82">
        <f t="shared" si="38"/>
        <v>114</v>
      </c>
      <c r="BS9" s="82">
        <f t="shared" si="39"/>
        <v>87.76978417</v>
      </c>
      <c r="BT9" s="82">
        <f t="shared" si="40"/>
        <v>91.2</v>
      </c>
      <c r="BU9" s="40">
        <v>14.0</v>
      </c>
      <c r="BV9" s="40">
        <v>3.0</v>
      </c>
      <c r="BW9" s="40">
        <v>13.0</v>
      </c>
      <c r="BX9" s="82">
        <f t="shared" si="41"/>
        <v>139</v>
      </c>
      <c r="BY9" s="82">
        <f t="shared" si="42"/>
        <v>127</v>
      </c>
      <c r="BZ9" s="82">
        <f t="shared" si="43"/>
        <v>89.1025641</v>
      </c>
      <c r="CA9" s="82">
        <f t="shared" si="44"/>
        <v>92.02898551</v>
      </c>
      <c r="CB9" s="40">
        <v>9.0</v>
      </c>
      <c r="CC9" s="40">
        <v>4.0</v>
      </c>
      <c r="CD9" s="40">
        <v>9.0</v>
      </c>
      <c r="CE9" s="82">
        <f t="shared" si="45"/>
        <v>152</v>
      </c>
      <c r="CF9" s="82">
        <f t="shared" si="46"/>
        <v>136</v>
      </c>
      <c r="CG9" s="82">
        <f t="shared" si="47"/>
        <v>89.9408284</v>
      </c>
      <c r="CH9" s="82">
        <f t="shared" si="48"/>
        <v>91.27516779</v>
      </c>
    </row>
    <row r="10" ht="15.75" customHeight="1">
      <c r="A10" s="29">
        <v>5.0</v>
      </c>
      <c r="B10" s="30" t="s">
        <v>15</v>
      </c>
      <c r="C10" s="39">
        <v>3.0</v>
      </c>
      <c r="D10" s="39">
        <v>2.0</v>
      </c>
      <c r="E10" s="39">
        <v>7.0</v>
      </c>
      <c r="F10" s="82">
        <f t="shared" si="2"/>
        <v>5</v>
      </c>
      <c r="G10" s="82">
        <f t="shared" si="3"/>
        <v>7</v>
      </c>
      <c r="H10" s="82">
        <f t="shared" si="4"/>
        <v>71.42857143</v>
      </c>
      <c r="I10" s="68">
        <f t="shared" si="5"/>
        <v>43.75</v>
      </c>
      <c r="J10" s="39">
        <v>8.0</v>
      </c>
      <c r="K10" s="39">
        <v>3.0</v>
      </c>
      <c r="L10" s="39">
        <v>12.0</v>
      </c>
      <c r="M10" s="82">
        <f t="shared" si="6"/>
        <v>16</v>
      </c>
      <c r="N10" s="82">
        <f t="shared" si="7"/>
        <v>19</v>
      </c>
      <c r="O10" s="82">
        <f t="shared" si="8"/>
        <v>76.19047619</v>
      </c>
      <c r="P10" s="68">
        <f t="shared" si="9"/>
        <v>57.57575758</v>
      </c>
      <c r="Q10" s="40">
        <v>7.0</v>
      </c>
      <c r="R10" s="40">
        <v>1.0</v>
      </c>
      <c r="S10" s="40">
        <v>10.0</v>
      </c>
      <c r="T10" s="82">
        <f t="shared" si="10"/>
        <v>24</v>
      </c>
      <c r="U10" s="82">
        <f t="shared" si="11"/>
        <v>29</v>
      </c>
      <c r="V10" s="82">
        <f t="shared" si="12"/>
        <v>68.57142857</v>
      </c>
      <c r="W10" s="68">
        <f t="shared" si="13"/>
        <v>67.44186047</v>
      </c>
      <c r="X10" s="40">
        <v>3.0</v>
      </c>
      <c r="Y10" s="40">
        <v>1.0</v>
      </c>
      <c r="Z10" s="40">
        <v>7.0</v>
      </c>
      <c r="AA10" s="82">
        <f t="shared" si="14"/>
        <v>28</v>
      </c>
      <c r="AB10" s="82">
        <f t="shared" si="15"/>
        <v>36</v>
      </c>
      <c r="AC10" s="82">
        <f t="shared" si="16"/>
        <v>65.11627907</v>
      </c>
      <c r="AD10" s="82">
        <f t="shared" si="17"/>
        <v>67.9245283</v>
      </c>
      <c r="AE10" s="40">
        <v>5.0</v>
      </c>
      <c r="AF10" s="40">
        <v>1.0</v>
      </c>
      <c r="AG10" s="40">
        <v>7.0</v>
      </c>
      <c r="AH10" s="82">
        <f t="shared" si="18"/>
        <v>34</v>
      </c>
      <c r="AI10" s="82">
        <f t="shared" si="19"/>
        <v>43</v>
      </c>
      <c r="AJ10" s="83">
        <f t="shared" si="20"/>
        <v>66.66666667</v>
      </c>
      <c r="AK10" s="68">
        <f t="shared" si="21"/>
        <v>65.15151515</v>
      </c>
      <c r="AL10" s="40">
        <v>10.0</v>
      </c>
      <c r="AM10" s="40">
        <v>5.0</v>
      </c>
      <c r="AN10" s="40">
        <v>6.0</v>
      </c>
      <c r="AO10" s="82">
        <f t="shared" si="22"/>
        <v>49</v>
      </c>
      <c r="AP10" s="82">
        <f t="shared" si="23"/>
        <v>49</v>
      </c>
      <c r="AQ10" s="82">
        <f t="shared" si="24"/>
        <v>72.05882353</v>
      </c>
      <c r="AR10" s="82">
        <f t="shared" si="25"/>
        <v>65.33333333</v>
      </c>
      <c r="AS10" s="40">
        <v>10.0</v>
      </c>
      <c r="AT10" s="40">
        <v>6.0</v>
      </c>
      <c r="AU10" s="40">
        <v>9.0</v>
      </c>
      <c r="AV10" s="82">
        <f t="shared" si="26"/>
        <v>65</v>
      </c>
      <c r="AW10" s="82">
        <f t="shared" si="27"/>
        <v>58</v>
      </c>
      <c r="AX10" s="82">
        <f t="shared" si="28"/>
        <v>75.58139535</v>
      </c>
      <c r="AY10" s="82">
        <f t="shared" si="29"/>
        <v>66.66666667</v>
      </c>
      <c r="AZ10" s="40">
        <v>5.0</v>
      </c>
      <c r="BA10" s="40">
        <v>4.0</v>
      </c>
      <c r="BB10" s="40">
        <v>6.0</v>
      </c>
      <c r="BC10" s="82">
        <f t="shared" si="30"/>
        <v>74</v>
      </c>
      <c r="BD10" s="82">
        <f t="shared" si="31"/>
        <v>64</v>
      </c>
      <c r="BE10" s="82">
        <f t="shared" ref="BE10:BF10" si="52">BC10/99%</f>
        <v>74.74747475</v>
      </c>
      <c r="BF10" s="82">
        <f t="shared" si="52"/>
        <v>64.64646465</v>
      </c>
      <c r="BG10" s="40">
        <v>9.0</v>
      </c>
      <c r="BH10" s="40">
        <v>7.0</v>
      </c>
      <c r="BI10" s="40">
        <v>6.0</v>
      </c>
      <c r="BJ10" s="82">
        <f t="shared" si="33"/>
        <v>90</v>
      </c>
      <c r="BK10" s="82">
        <f t="shared" si="34"/>
        <v>70</v>
      </c>
      <c r="BL10" s="82">
        <f t="shared" si="35"/>
        <v>75</v>
      </c>
      <c r="BM10" s="82">
        <f t="shared" si="36"/>
        <v>64.22018349</v>
      </c>
      <c r="BN10" s="40">
        <v>11.0</v>
      </c>
      <c r="BO10" s="40">
        <v>8.0</v>
      </c>
      <c r="BP10" s="40">
        <v>16.0</v>
      </c>
      <c r="BQ10" s="82">
        <f t="shared" si="37"/>
        <v>109</v>
      </c>
      <c r="BR10" s="82">
        <f t="shared" si="38"/>
        <v>86</v>
      </c>
      <c r="BS10" s="82">
        <f t="shared" si="39"/>
        <v>78.41726619</v>
      </c>
      <c r="BT10" s="82">
        <f t="shared" si="40"/>
        <v>68.8</v>
      </c>
      <c r="BU10" s="40">
        <v>12.0</v>
      </c>
      <c r="BV10" s="40">
        <v>2.0</v>
      </c>
      <c r="BW10" s="40">
        <v>12.0</v>
      </c>
      <c r="BX10" s="82">
        <f t="shared" si="41"/>
        <v>123</v>
      </c>
      <c r="BY10" s="82">
        <f t="shared" si="42"/>
        <v>98</v>
      </c>
      <c r="BZ10" s="82">
        <f t="shared" si="43"/>
        <v>78.84615385</v>
      </c>
      <c r="CA10" s="82">
        <f t="shared" si="44"/>
        <v>71.01449275</v>
      </c>
      <c r="CB10" s="40">
        <v>6.0</v>
      </c>
      <c r="CC10" s="40">
        <v>2.0</v>
      </c>
      <c r="CD10" s="40">
        <v>9.0</v>
      </c>
      <c r="CE10" s="82">
        <f t="shared" si="45"/>
        <v>131</v>
      </c>
      <c r="CF10" s="82">
        <f t="shared" si="46"/>
        <v>107</v>
      </c>
      <c r="CG10" s="82">
        <f t="shared" si="47"/>
        <v>77.5147929</v>
      </c>
      <c r="CH10" s="82">
        <f t="shared" si="48"/>
        <v>71.81208054</v>
      </c>
    </row>
    <row r="11" ht="15.75" customHeight="1">
      <c r="A11" s="29">
        <v>6.0</v>
      </c>
      <c r="B11" s="29" t="s">
        <v>16</v>
      </c>
      <c r="C11" s="39">
        <v>5.0</v>
      </c>
      <c r="D11" s="39">
        <v>2.0</v>
      </c>
      <c r="E11" s="39">
        <v>16.0</v>
      </c>
      <c r="F11" s="82">
        <f t="shared" si="2"/>
        <v>7</v>
      </c>
      <c r="G11" s="82">
        <f t="shared" si="3"/>
        <v>16</v>
      </c>
      <c r="H11" s="82">
        <f t="shared" si="4"/>
        <v>100</v>
      </c>
      <c r="I11" s="68">
        <f t="shared" si="5"/>
        <v>100</v>
      </c>
      <c r="J11" s="39">
        <v>10.0</v>
      </c>
      <c r="K11" s="39">
        <v>4.0</v>
      </c>
      <c r="L11" s="39">
        <v>17.0</v>
      </c>
      <c r="M11" s="82">
        <f t="shared" si="6"/>
        <v>21</v>
      </c>
      <c r="N11" s="82">
        <f t="shared" si="7"/>
        <v>33</v>
      </c>
      <c r="O11" s="82">
        <f t="shared" si="8"/>
        <v>100</v>
      </c>
      <c r="P11" s="68">
        <f t="shared" si="9"/>
        <v>100</v>
      </c>
      <c r="Q11" s="40">
        <v>11.0</v>
      </c>
      <c r="R11" s="40">
        <v>2.0</v>
      </c>
      <c r="S11" s="40">
        <v>10.0</v>
      </c>
      <c r="T11" s="82">
        <f t="shared" si="10"/>
        <v>34</v>
      </c>
      <c r="U11" s="82">
        <f t="shared" si="11"/>
        <v>43</v>
      </c>
      <c r="V11" s="82">
        <f t="shared" si="12"/>
        <v>97.14285714</v>
      </c>
      <c r="W11" s="68">
        <f t="shared" si="13"/>
        <v>100</v>
      </c>
      <c r="X11" s="40">
        <v>7.0</v>
      </c>
      <c r="Y11" s="40">
        <v>1.0</v>
      </c>
      <c r="Z11" s="40">
        <v>7.0</v>
      </c>
      <c r="AA11" s="82">
        <f t="shared" si="14"/>
        <v>42</v>
      </c>
      <c r="AB11" s="82">
        <f t="shared" si="15"/>
        <v>50</v>
      </c>
      <c r="AC11" s="82">
        <f t="shared" si="16"/>
        <v>97.6744186</v>
      </c>
      <c r="AD11" s="82">
        <f t="shared" si="17"/>
        <v>94.33962264</v>
      </c>
      <c r="AE11" s="40">
        <v>7.0</v>
      </c>
      <c r="AF11" s="40">
        <v>1.0</v>
      </c>
      <c r="AG11" s="40">
        <v>13.0</v>
      </c>
      <c r="AH11" s="82">
        <f t="shared" si="18"/>
        <v>50</v>
      </c>
      <c r="AI11" s="82">
        <f t="shared" si="19"/>
        <v>63</v>
      </c>
      <c r="AJ11" s="83">
        <f t="shared" si="20"/>
        <v>98.03921569</v>
      </c>
      <c r="AK11" s="68">
        <f t="shared" si="21"/>
        <v>95.45454545</v>
      </c>
      <c r="AL11" s="40">
        <v>12.0</v>
      </c>
      <c r="AM11" s="40">
        <v>4.0</v>
      </c>
      <c r="AN11" s="40">
        <v>9.0</v>
      </c>
      <c r="AO11" s="82">
        <f t="shared" si="22"/>
        <v>66</v>
      </c>
      <c r="AP11" s="82">
        <f t="shared" si="23"/>
        <v>72</v>
      </c>
      <c r="AQ11" s="82">
        <f t="shared" si="24"/>
        <v>97.05882353</v>
      </c>
      <c r="AR11" s="82">
        <f t="shared" si="25"/>
        <v>96</v>
      </c>
      <c r="AS11" s="40">
        <v>9.0</v>
      </c>
      <c r="AT11" s="40">
        <v>5.0</v>
      </c>
      <c r="AU11" s="40">
        <v>12.0</v>
      </c>
      <c r="AV11" s="82">
        <f t="shared" si="26"/>
        <v>80</v>
      </c>
      <c r="AW11" s="82">
        <f t="shared" si="27"/>
        <v>84</v>
      </c>
      <c r="AX11" s="82">
        <f t="shared" si="28"/>
        <v>93.02325581</v>
      </c>
      <c r="AY11" s="82">
        <f t="shared" si="29"/>
        <v>96.55172414</v>
      </c>
      <c r="AZ11" s="40">
        <v>6.0</v>
      </c>
      <c r="BA11" s="40">
        <v>4.0</v>
      </c>
      <c r="BB11" s="40">
        <v>12.0</v>
      </c>
      <c r="BC11" s="82">
        <f t="shared" si="30"/>
        <v>90</v>
      </c>
      <c r="BD11" s="82">
        <f t="shared" si="31"/>
        <v>96</v>
      </c>
      <c r="BE11" s="82">
        <f t="shared" ref="BE11:BF11" si="53">BC11/99%</f>
        <v>90.90909091</v>
      </c>
      <c r="BF11" s="82">
        <f t="shared" si="53"/>
        <v>96.96969697</v>
      </c>
      <c r="BG11" s="40">
        <v>14.0</v>
      </c>
      <c r="BH11" s="40">
        <v>7.0</v>
      </c>
      <c r="BI11" s="40">
        <v>10.0</v>
      </c>
      <c r="BJ11" s="82">
        <f t="shared" si="33"/>
        <v>111</v>
      </c>
      <c r="BK11" s="82">
        <f t="shared" si="34"/>
        <v>106</v>
      </c>
      <c r="BL11" s="82">
        <f t="shared" si="35"/>
        <v>92.5</v>
      </c>
      <c r="BM11" s="82">
        <f t="shared" si="36"/>
        <v>97.24770642</v>
      </c>
      <c r="BN11" s="40">
        <v>10.0</v>
      </c>
      <c r="BO11" s="40">
        <v>8.0</v>
      </c>
      <c r="BP11" s="40">
        <v>16.0</v>
      </c>
      <c r="BQ11" s="82">
        <f t="shared" si="37"/>
        <v>129</v>
      </c>
      <c r="BR11" s="82">
        <f t="shared" si="38"/>
        <v>122</v>
      </c>
      <c r="BS11" s="82">
        <f t="shared" si="39"/>
        <v>92.8057554</v>
      </c>
      <c r="BT11" s="82">
        <f t="shared" si="40"/>
        <v>97.6</v>
      </c>
      <c r="BU11" s="40">
        <v>14.0</v>
      </c>
      <c r="BV11" s="40">
        <v>3.0</v>
      </c>
      <c r="BW11" s="40">
        <v>13.0</v>
      </c>
      <c r="BX11" s="82">
        <f t="shared" si="41"/>
        <v>146</v>
      </c>
      <c r="BY11" s="82">
        <f t="shared" si="42"/>
        <v>135</v>
      </c>
      <c r="BZ11" s="82">
        <f t="shared" si="43"/>
        <v>93.58974359</v>
      </c>
      <c r="CA11" s="82">
        <f t="shared" si="44"/>
        <v>97.82608696</v>
      </c>
      <c r="CB11" s="40">
        <v>9.0</v>
      </c>
      <c r="CC11" s="40">
        <v>4.0</v>
      </c>
      <c r="CD11" s="40">
        <v>11.0</v>
      </c>
      <c r="CE11" s="82">
        <f t="shared" si="45"/>
        <v>159</v>
      </c>
      <c r="CF11" s="82">
        <f t="shared" si="46"/>
        <v>146</v>
      </c>
      <c r="CG11" s="82">
        <f t="shared" si="47"/>
        <v>94.08284024</v>
      </c>
      <c r="CH11" s="82">
        <f t="shared" si="48"/>
        <v>97.98657718</v>
      </c>
    </row>
    <row r="12" ht="15.75" customHeight="1">
      <c r="A12" s="29">
        <v>7.0</v>
      </c>
      <c r="B12" s="29" t="s">
        <v>17</v>
      </c>
      <c r="C12" s="39">
        <v>5.0</v>
      </c>
      <c r="D12" s="39">
        <v>2.0</v>
      </c>
      <c r="E12" s="39">
        <v>16.0</v>
      </c>
      <c r="F12" s="82">
        <f t="shared" si="2"/>
        <v>7</v>
      </c>
      <c r="G12" s="82">
        <f t="shared" si="3"/>
        <v>16</v>
      </c>
      <c r="H12" s="82">
        <f t="shared" si="4"/>
        <v>100</v>
      </c>
      <c r="I12" s="68">
        <f t="shared" si="5"/>
        <v>100</v>
      </c>
      <c r="J12" s="39">
        <v>9.0</v>
      </c>
      <c r="K12" s="39">
        <v>3.0</v>
      </c>
      <c r="L12" s="39">
        <v>14.0</v>
      </c>
      <c r="M12" s="82">
        <f t="shared" si="6"/>
        <v>19</v>
      </c>
      <c r="N12" s="82">
        <f t="shared" si="7"/>
        <v>30</v>
      </c>
      <c r="O12" s="82">
        <f t="shared" si="8"/>
        <v>90.47619048</v>
      </c>
      <c r="P12" s="68">
        <f t="shared" si="9"/>
        <v>90.90909091</v>
      </c>
      <c r="Q12" s="40">
        <v>12.0</v>
      </c>
      <c r="R12" s="40">
        <v>2.0</v>
      </c>
      <c r="S12" s="40">
        <v>10.0</v>
      </c>
      <c r="T12" s="82">
        <f t="shared" si="10"/>
        <v>33</v>
      </c>
      <c r="U12" s="82">
        <f t="shared" si="11"/>
        <v>40</v>
      </c>
      <c r="V12" s="82">
        <f t="shared" si="12"/>
        <v>94.28571429</v>
      </c>
      <c r="W12" s="68">
        <f t="shared" si="13"/>
        <v>93.02325581</v>
      </c>
      <c r="X12" s="40">
        <v>7.0</v>
      </c>
      <c r="Y12" s="40">
        <v>1.0</v>
      </c>
      <c r="Z12" s="40">
        <v>7.0</v>
      </c>
      <c r="AA12" s="82">
        <f t="shared" si="14"/>
        <v>41</v>
      </c>
      <c r="AB12" s="82">
        <f t="shared" si="15"/>
        <v>47</v>
      </c>
      <c r="AC12" s="82">
        <f t="shared" si="16"/>
        <v>95.34883721</v>
      </c>
      <c r="AD12" s="82">
        <f t="shared" si="17"/>
        <v>88.67924528</v>
      </c>
      <c r="AE12" s="40">
        <v>6.0</v>
      </c>
      <c r="AF12" s="40">
        <v>1.0</v>
      </c>
      <c r="AG12" s="40">
        <v>13.0</v>
      </c>
      <c r="AH12" s="82">
        <f t="shared" si="18"/>
        <v>48</v>
      </c>
      <c r="AI12" s="82">
        <f t="shared" si="19"/>
        <v>60</v>
      </c>
      <c r="AJ12" s="83">
        <f t="shared" si="20"/>
        <v>94.11764706</v>
      </c>
      <c r="AK12" s="68">
        <f t="shared" si="21"/>
        <v>90.90909091</v>
      </c>
      <c r="AL12" s="40">
        <v>11.0</v>
      </c>
      <c r="AM12" s="40">
        <v>5.0</v>
      </c>
      <c r="AN12" s="40">
        <v>9.0</v>
      </c>
      <c r="AO12" s="82">
        <f t="shared" si="22"/>
        <v>64</v>
      </c>
      <c r="AP12" s="82">
        <f t="shared" si="23"/>
        <v>69</v>
      </c>
      <c r="AQ12" s="82">
        <f t="shared" si="24"/>
        <v>94.11764706</v>
      </c>
      <c r="AR12" s="82">
        <f t="shared" si="25"/>
        <v>92</v>
      </c>
      <c r="AS12" s="40">
        <v>10.0</v>
      </c>
      <c r="AT12" s="40">
        <v>6.0</v>
      </c>
      <c r="AU12" s="40">
        <v>12.0</v>
      </c>
      <c r="AV12" s="82">
        <f t="shared" si="26"/>
        <v>80</v>
      </c>
      <c r="AW12" s="82">
        <f t="shared" si="27"/>
        <v>81</v>
      </c>
      <c r="AX12" s="82">
        <f t="shared" si="28"/>
        <v>93.02325581</v>
      </c>
      <c r="AY12" s="82">
        <f t="shared" si="29"/>
        <v>93.10344828</v>
      </c>
      <c r="AZ12" s="40">
        <v>7.0</v>
      </c>
      <c r="BA12" s="40">
        <v>6.0</v>
      </c>
      <c r="BB12" s="40">
        <v>12.0</v>
      </c>
      <c r="BC12" s="82">
        <f t="shared" si="30"/>
        <v>93</v>
      </c>
      <c r="BD12" s="82">
        <f t="shared" si="31"/>
        <v>93</v>
      </c>
      <c r="BE12" s="82">
        <f t="shared" ref="BE12:BF12" si="54">BC12/99%</f>
        <v>93.93939394</v>
      </c>
      <c r="BF12" s="82">
        <f t="shared" si="54"/>
        <v>93.93939394</v>
      </c>
      <c r="BG12" s="40">
        <v>14.0</v>
      </c>
      <c r="BH12" s="40">
        <v>7.0</v>
      </c>
      <c r="BI12" s="40">
        <v>10.0</v>
      </c>
      <c r="BJ12" s="82">
        <f t="shared" si="33"/>
        <v>114</v>
      </c>
      <c r="BK12" s="82">
        <f t="shared" si="34"/>
        <v>103</v>
      </c>
      <c r="BL12" s="82">
        <f t="shared" si="35"/>
        <v>95</v>
      </c>
      <c r="BM12" s="82">
        <f t="shared" si="36"/>
        <v>94.49541284</v>
      </c>
      <c r="BN12" s="40">
        <v>11.0</v>
      </c>
      <c r="BO12" s="40">
        <v>8.0</v>
      </c>
      <c r="BP12" s="40">
        <v>16.0</v>
      </c>
      <c r="BQ12" s="82">
        <f t="shared" si="37"/>
        <v>133</v>
      </c>
      <c r="BR12" s="82">
        <f t="shared" si="38"/>
        <v>119</v>
      </c>
      <c r="BS12" s="82">
        <f t="shared" si="39"/>
        <v>95.68345324</v>
      </c>
      <c r="BT12" s="82">
        <f t="shared" si="40"/>
        <v>95.2</v>
      </c>
      <c r="BU12" s="40">
        <v>14.0</v>
      </c>
      <c r="BV12" s="40">
        <v>3.0</v>
      </c>
      <c r="BW12" s="40">
        <v>13.0</v>
      </c>
      <c r="BX12" s="82">
        <f t="shared" si="41"/>
        <v>150</v>
      </c>
      <c r="BY12" s="82">
        <f t="shared" si="42"/>
        <v>132</v>
      </c>
      <c r="BZ12" s="82">
        <f t="shared" si="43"/>
        <v>96.15384615</v>
      </c>
      <c r="CA12" s="82">
        <f t="shared" si="44"/>
        <v>95.65217391</v>
      </c>
      <c r="CB12" s="40">
        <v>8.0</v>
      </c>
      <c r="CC12" s="40">
        <v>4.0</v>
      </c>
      <c r="CD12" s="40">
        <v>9.0</v>
      </c>
      <c r="CE12" s="82">
        <f t="shared" si="45"/>
        <v>162</v>
      </c>
      <c r="CF12" s="82">
        <f t="shared" si="46"/>
        <v>141</v>
      </c>
      <c r="CG12" s="82">
        <f t="shared" si="47"/>
        <v>95.85798817</v>
      </c>
      <c r="CH12" s="82">
        <f t="shared" si="48"/>
        <v>94.63087248</v>
      </c>
    </row>
    <row r="13" ht="15.75" customHeight="1">
      <c r="A13" s="29">
        <v>8.0</v>
      </c>
      <c r="B13" s="29" t="s">
        <v>18</v>
      </c>
      <c r="C13" s="39">
        <v>0.0</v>
      </c>
      <c r="D13" s="39">
        <v>1.0</v>
      </c>
      <c r="E13" s="39">
        <v>0.0</v>
      </c>
      <c r="F13" s="82">
        <f t="shared" si="2"/>
        <v>1</v>
      </c>
      <c r="G13" s="82">
        <f t="shared" si="3"/>
        <v>0</v>
      </c>
      <c r="H13" s="82">
        <f t="shared" si="4"/>
        <v>14.28571429</v>
      </c>
      <c r="I13" s="68">
        <f t="shared" si="5"/>
        <v>0</v>
      </c>
      <c r="J13" s="39">
        <v>10.0</v>
      </c>
      <c r="K13" s="39">
        <v>4.0</v>
      </c>
      <c r="L13" s="39">
        <v>17.0</v>
      </c>
      <c r="M13" s="82">
        <f t="shared" si="6"/>
        <v>15</v>
      </c>
      <c r="N13" s="82">
        <f t="shared" si="7"/>
        <v>17</v>
      </c>
      <c r="O13" s="82">
        <f t="shared" si="8"/>
        <v>71.42857143</v>
      </c>
      <c r="P13" s="68">
        <f t="shared" si="9"/>
        <v>51.51515152</v>
      </c>
      <c r="Q13" s="40">
        <v>11.0</v>
      </c>
      <c r="R13" s="40">
        <v>2.0</v>
      </c>
      <c r="S13" s="40">
        <v>10.0</v>
      </c>
      <c r="T13" s="82">
        <f t="shared" si="10"/>
        <v>28</v>
      </c>
      <c r="U13" s="82">
        <f t="shared" si="11"/>
        <v>27</v>
      </c>
      <c r="V13" s="82">
        <f t="shared" si="12"/>
        <v>80</v>
      </c>
      <c r="W13" s="68">
        <f t="shared" si="13"/>
        <v>62.79069767</v>
      </c>
      <c r="X13" s="40">
        <v>5.0</v>
      </c>
      <c r="Y13" s="40">
        <v>1.0</v>
      </c>
      <c r="Z13" s="40">
        <v>6.0</v>
      </c>
      <c r="AA13" s="82">
        <f t="shared" si="14"/>
        <v>34</v>
      </c>
      <c r="AB13" s="82">
        <f t="shared" si="15"/>
        <v>33</v>
      </c>
      <c r="AC13" s="82">
        <f t="shared" si="16"/>
        <v>79.06976744</v>
      </c>
      <c r="AD13" s="82">
        <f t="shared" si="17"/>
        <v>62.26415094</v>
      </c>
      <c r="AE13" s="40">
        <v>6.0</v>
      </c>
      <c r="AF13" s="40">
        <v>1.0</v>
      </c>
      <c r="AG13" s="40">
        <v>10.0</v>
      </c>
      <c r="AH13" s="82">
        <f t="shared" si="18"/>
        <v>41</v>
      </c>
      <c r="AI13" s="82">
        <f t="shared" si="19"/>
        <v>43</v>
      </c>
      <c r="AJ13" s="83">
        <f t="shared" si="20"/>
        <v>80.39215686</v>
      </c>
      <c r="AK13" s="68">
        <f t="shared" si="21"/>
        <v>65.15151515</v>
      </c>
      <c r="AL13" s="40">
        <v>11.0</v>
      </c>
      <c r="AM13" s="40">
        <v>4.0</v>
      </c>
      <c r="AN13" s="40">
        <v>9.0</v>
      </c>
      <c r="AO13" s="82">
        <f t="shared" si="22"/>
        <v>56</v>
      </c>
      <c r="AP13" s="82">
        <f t="shared" si="23"/>
        <v>52</v>
      </c>
      <c r="AQ13" s="82">
        <f t="shared" si="24"/>
        <v>82.35294118</v>
      </c>
      <c r="AR13" s="82">
        <f t="shared" si="25"/>
        <v>69.33333333</v>
      </c>
      <c r="AS13" s="40">
        <v>12.0</v>
      </c>
      <c r="AT13" s="40">
        <v>6.0</v>
      </c>
      <c r="AU13" s="40">
        <v>12.0</v>
      </c>
      <c r="AV13" s="82">
        <f t="shared" si="26"/>
        <v>74</v>
      </c>
      <c r="AW13" s="82">
        <f t="shared" si="27"/>
        <v>64</v>
      </c>
      <c r="AX13" s="82">
        <f t="shared" si="28"/>
        <v>86.04651163</v>
      </c>
      <c r="AY13" s="82">
        <f t="shared" si="29"/>
        <v>73.56321839</v>
      </c>
      <c r="AZ13" s="40">
        <v>7.0</v>
      </c>
      <c r="BA13" s="40">
        <v>6.0</v>
      </c>
      <c r="BB13" s="40">
        <v>12.0</v>
      </c>
      <c r="BC13" s="82">
        <f t="shared" si="30"/>
        <v>87</v>
      </c>
      <c r="BD13" s="82">
        <f t="shared" si="31"/>
        <v>76</v>
      </c>
      <c r="BE13" s="82">
        <f t="shared" ref="BE13:BF13" si="55">BC13/99%</f>
        <v>87.87878788</v>
      </c>
      <c r="BF13" s="82">
        <f t="shared" si="55"/>
        <v>76.76767677</v>
      </c>
      <c r="BG13" s="40">
        <v>13.0</v>
      </c>
      <c r="BH13" s="40">
        <v>7.0</v>
      </c>
      <c r="BI13" s="40">
        <v>8.0</v>
      </c>
      <c r="BJ13" s="82">
        <f t="shared" si="33"/>
        <v>107</v>
      </c>
      <c r="BK13" s="82">
        <f t="shared" si="34"/>
        <v>84</v>
      </c>
      <c r="BL13" s="82">
        <f t="shared" si="35"/>
        <v>89.16666667</v>
      </c>
      <c r="BM13" s="82">
        <f t="shared" si="36"/>
        <v>77.06422018</v>
      </c>
      <c r="BN13" s="40">
        <v>9.0</v>
      </c>
      <c r="BO13" s="40">
        <v>8.0</v>
      </c>
      <c r="BP13" s="40">
        <v>16.0</v>
      </c>
      <c r="BQ13" s="82">
        <f t="shared" si="37"/>
        <v>124</v>
      </c>
      <c r="BR13" s="82">
        <f t="shared" si="38"/>
        <v>100</v>
      </c>
      <c r="BS13" s="82">
        <f t="shared" si="39"/>
        <v>89.20863309</v>
      </c>
      <c r="BT13" s="82">
        <f t="shared" si="40"/>
        <v>80</v>
      </c>
      <c r="BU13" s="40">
        <v>13.0</v>
      </c>
      <c r="BV13" s="40">
        <v>3.0</v>
      </c>
      <c r="BW13" s="40">
        <v>13.0</v>
      </c>
      <c r="BX13" s="82">
        <f t="shared" si="41"/>
        <v>140</v>
      </c>
      <c r="BY13" s="82">
        <f t="shared" si="42"/>
        <v>113</v>
      </c>
      <c r="BZ13" s="82">
        <f t="shared" si="43"/>
        <v>89.74358974</v>
      </c>
      <c r="CA13" s="82">
        <f t="shared" si="44"/>
        <v>81.88405797</v>
      </c>
      <c r="CB13" s="40">
        <v>9.0</v>
      </c>
      <c r="CC13" s="40">
        <v>4.0</v>
      </c>
      <c r="CD13" s="40">
        <v>11.0</v>
      </c>
      <c r="CE13" s="82">
        <f t="shared" si="45"/>
        <v>153</v>
      </c>
      <c r="CF13" s="82">
        <f t="shared" si="46"/>
        <v>124</v>
      </c>
      <c r="CG13" s="82">
        <f t="shared" si="47"/>
        <v>90.53254438</v>
      </c>
      <c r="CH13" s="82">
        <f t="shared" si="48"/>
        <v>83.22147651</v>
      </c>
    </row>
    <row r="14" ht="15.75" customHeight="1">
      <c r="A14" s="29">
        <v>9.0</v>
      </c>
      <c r="B14" s="29" t="s">
        <v>19</v>
      </c>
      <c r="C14" s="39">
        <v>5.0</v>
      </c>
      <c r="D14" s="39">
        <v>1.0</v>
      </c>
      <c r="E14" s="39">
        <v>16.0</v>
      </c>
      <c r="F14" s="82">
        <f t="shared" si="2"/>
        <v>6</v>
      </c>
      <c r="G14" s="82">
        <f t="shared" si="3"/>
        <v>16</v>
      </c>
      <c r="H14" s="82">
        <f t="shared" si="4"/>
        <v>85.71428571</v>
      </c>
      <c r="I14" s="68">
        <f t="shared" si="5"/>
        <v>100</v>
      </c>
      <c r="J14" s="39">
        <v>9.0</v>
      </c>
      <c r="K14" s="39">
        <v>3.0</v>
      </c>
      <c r="L14" s="39">
        <v>13.0</v>
      </c>
      <c r="M14" s="82">
        <f t="shared" si="6"/>
        <v>18</v>
      </c>
      <c r="N14" s="82">
        <f t="shared" si="7"/>
        <v>29</v>
      </c>
      <c r="O14" s="82">
        <f t="shared" si="8"/>
        <v>85.71428571</v>
      </c>
      <c r="P14" s="68">
        <f t="shared" si="9"/>
        <v>87.87878788</v>
      </c>
      <c r="Q14" s="40">
        <v>12.0</v>
      </c>
      <c r="R14" s="40">
        <v>2.0</v>
      </c>
      <c r="S14" s="40">
        <v>10.0</v>
      </c>
      <c r="T14" s="82">
        <f t="shared" si="10"/>
        <v>32</v>
      </c>
      <c r="U14" s="82">
        <f t="shared" si="11"/>
        <v>39</v>
      </c>
      <c r="V14" s="82">
        <f t="shared" si="12"/>
        <v>91.42857143</v>
      </c>
      <c r="W14" s="68">
        <f t="shared" si="13"/>
        <v>90.69767442</v>
      </c>
      <c r="X14" s="40">
        <v>5.0</v>
      </c>
      <c r="Y14" s="40">
        <v>1.0</v>
      </c>
      <c r="Z14" s="40">
        <v>9.0</v>
      </c>
      <c r="AA14" s="82">
        <f t="shared" si="14"/>
        <v>38</v>
      </c>
      <c r="AB14" s="82">
        <f t="shared" si="15"/>
        <v>48</v>
      </c>
      <c r="AC14" s="82">
        <f t="shared" si="16"/>
        <v>88.37209302</v>
      </c>
      <c r="AD14" s="82">
        <f t="shared" si="17"/>
        <v>90.56603774</v>
      </c>
      <c r="AE14" s="40">
        <v>6.0</v>
      </c>
      <c r="AF14" s="40">
        <v>1.0</v>
      </c>
      <c r="AG14" s="40">
        <v>13.0</v>
      </c>
      <c r="AH14" s="82">
        <f t="shared" si="18"/>
        <v>45</v>
      </c>
      <c r="AI14" s="82">
        <f t="shared" si="19"/>
        <v>61</v>
      </c>
      <c r="AJ14" s="83">
        <f t="shared" si="20"/>
        <v>88.23529412</v>
      </c>
      <c r="AK14" s="68">
        <f t="shared" si="21"/>
        <v>92.42424242</v>
      </c>
      <c r="AL14" s="40">
        <v>10.0</v>
      </c>
      <c r="AM14" s="40">
        <v>3.0</v>
      </c>
      <c r="AN14" s="40">
        <v>9.0</v>
      </c>
      <c r="AO14" s="82">
        <f t="shared" si="22"/>
        <v>58</v>
      </c>
      <c r="AP14" s="82">
        <f t="shared" si="23"/>
        <v>70</v>
      </c>
      <c r="AQ14" s="82">
        <f t="shared" si="24"/>
        <v>85.29411765</v>
      </c>
      <c r="AR14" s="82">
        <f t="shared" si="25"/>
        <v>93.33333333</v>
      </c>
      <c r="AS14" s="40">
        <v>10.0</v>
      </c>
      <c r="AT14" s="40">
        <v>5.0</v>
      </c>
      <c r="AU14" s="40">
        <v>9.0</v>
      </c>
      <c r="AV14" s="82">
        <f t="shared" si="26"/>
        <v>73</v>
      </c>
      <c r="AW14" s="82">
        <f t="shared" si="27"/>
        <v>79</v>
      </c>
      <c r="AX14" s="82">
        <f t="shared" si="28"/>
        <v>84.88372093</v>
      </c>
      <c r="AY14" s="82">
        <f t="shared" si="29"/>
        <v>90.8045977</v>
      </c>
      <c r="AZ14" s="40">
        <v>5.0</v>
      </c>
      <c r="BA14" s="40">
        <v>6.0</v>
      </c>
      <c r="BB14" s="40">
        <v>12.0</v>
      </c>
      <c r="BC14" s="82">
        <f t="shared" si="30"/>
        <v>84</v>
      </c>
      <c r="BD14" s="82">
        <f t="shared" si="31"/>
        <v>91</v>
      </c>
      <c r="BE14" s="82">
        <f t="shared" ref="BE14:BF14" si="56">BC14/99%</f>
        <v>84.84848485</v>
      </c>
      <c r="BF14" s="82">
        <f t="shared" si="56"/>
        <v>91.91919192</v>
      </c>
      <c r="BG14" s="40">
        <v>12.0</v>
      </c>
      <c r="BH14" s="40">
        <v>7.0</v>
      </c>
      <c r="BI14" s="40">
        <v>8.0</v>
      </c>
      <c r="BJ14" s="82">
        <f t="shared" si="33"/>
        <v>103</v>
      </c>
      <c r="BK14" s="82">
        <f t="shared" si="34"/>
        <v>99</v>
      </c>
      <c r="BL14" s="82">
        <f t="shared" si="35"/>
        <v>85.83333333</v>
      </c>
      <c r="BM14" s="82">
        <f t="shared" si="36"/>
        <v>90.82568807</v>
      </c>
      <c r="BN14" s="40">
        <v>9.0</v>
      </c>
      <c r="BO14" s="40">
        <v>8.0</v>
      </c>
      <c r="BP14" s="40">
        <v>12.0</v>
      </c>
      <c r="BQ14" s="82">
        <f t="shared" si="37"/>
        <v>120</v>
      </c>
      <c r="BR14" s="82">
        <f t="shared" si="38"/>
        <v>111</v>
      </c>
      <c r="BS14" s="82">
        <f t="shared" si="39"/>
        <v>86.33093525</v>
      </c>
      <c r="BT14" s="82">
        <f t="shared" si="40"/>
        <v>88.8</v>
      </c>
      <c r="BU14" s="40">
        <v>10.0</v>
      </c>
      <c r="BV14" s="40">
        <v>3.0</v>
      </c>
      <c r="BW14" s="40">
        <v>10.0</v>
      </c>
      <c r="BX14" s="82">
        <f t="shared" si="41"/>
        <v>133</v>
      </c>
      <c r="BY14" s="82">
        <f t="shared" si="42"/>
        <v>121</v>
      </c>
      <c r="BZ14" s="82">
        <f t="shared" si="43"/>
        <v>85.25641026</v>
      </c>
      <c r="CA14" s="82">
        <f t="shared" si="44"/>
        <v>87.68115942</v>
      </c>
      <c r="CB14" s="40">
        <v>8.0</v>
      </c>
      <c r="CC14" s="40">
        <v>3.0</v>
      </c>
      <c r="CD14" s="40">
        <v>11.0</v>
      </c>
      <c r="CE14" s="82">
        <f t="shared" si="45"/>
        <v>144</v>
      </c>
      <c r="CF14" s="82">
        <f t="shared" si="46"/>
        <v>132</v>
      </c>
      <c r="CG14" s="82">
        <f t="shared" si="47"/>
        <v>85.20710059</v>
      </c>
      <c r="CH14" s="82">
        <f t="shared" si="48"/>
        <v>88.59060403</v>
      </c>
    </row>
    <row r="15" ht="15.75" customHeight="1">
      <c r="A15" s="29">
        <v>10.0</v>
      </c>
      <c r="B15" s="29" t="s">
        <v>20</v>
      </c>
      <c r="C15" s="39">
        <v>5.0</v>
      </c>
      <c r="D15" s="39">
        <v>2.0</v>
      </c>
      <c r="E15" s="39">
        <v>16.0</v>
      </c>
      <c r="F15" s="82">
        <f t="shared" si="2"/>
        <v>7</v>
      </c>
      <c r="G15" s="82">
        <f t="shared" si="3"/>
        <v>16</v>
      </c>
      <c r="H15" s="82">
        <f t="shared" si="4"/>
        <v>100</v>
      </c>
      <c r="I15" s="68">
        <f t="shared" si="5"/>
        <v>100</v>
      </c>
      <c r="J15" s="39">
        <v>9.0</v>
      </c>
      <c r="K15" s="39">
        <v>4.0</v>
      </c>
      <c r="L15" s="39">
        <v>13.0</v>
      </c>
      <c r="M15" s="82">
        <f t="shared" si="6"/>
        <v>20</v>
      </c>
      <c r="N15" s="82">
        <f t="shared" si="7"/>
        <v>29</v>
      </c>
      <c r="O15" s="82">
        <f t="shared" si="8"/>
        <v>95.23809524</v>
      </c>
      <c r="P15" s="68">
        <f t="shared" si="9"/>
        <v>87.87878788</v>
      </c>
      <c r="Q15" s="40">
        <v>12.0</v>
      </c>
      <c r="R15" s="40">
        <v>1.0</v>
      </c>
      <c r="S15" s="40">
        <v>10.0</v>
      </c>
      <c r="T15" s="82">
        <f t="shared" si="10"/>
        <v>33</v>
      </c>
      <c r="U15" s="82">
        <f t="shared" si="11"/>
        <v>39</v>
      </c>
      <c r="V15" s="82">
        <f t="shared" si="12"/>
        <v>94.28571429</v>
      </c>
      <c r="W15" s="68">
        <f t="shared" si="13"/>
        <v>90.69767442</v>
      </c>
      <c r="X15" s="40">
        <v>7.0</v>
      </c>
      <c r="Y15" s="40">
        <v>1.0</v>
      </c>
      <c r="Z15" s="40">
        <v>3.0</v>
      </c>
      <c r="AA15" s="82">
        <f t="shared" si="14"/>
        <v>41</v>
      </c>
      <c r="AB15" s="82">
        <f t="shared" si="15"/>
        <v>42</v>
      </c>
      <c r="AC15" s="82">
        <f t="shared" si="16"/>
        <v>95.34883721</v>
      </c>
      <c r="AD15" s="82">
        <f t="shared" si="17"/>
        <v>79.24528302</v>
      </c>
      <c r="AE15" s="40">
        <v>7.0</v>
      </c>
      <c r="AF15" s="40">
        <v>1.0</v>
      </c>
      <c r="AG15" s="40">
        <v>13.0</v>
      </c>
      <c r="AH15" s="82">
        <f t="shared" si="18"/>
        <v>49</v>
      </c>
      <c r="AI15" s="82">
        <f t="shared" si="19"/>
        <v>55</v>
      </c>
      <c r="AJ15" s="83">
        <f t="shared" si="20"/>
        <v>96.07843137</v>
      </c>
      <c r="AK15" s="68">
        <f t="shared" si="21"/>
        <v>83.33333333</v>
      </c>
      <c r="AL15" s="40">
        <v>8.0</v>
      </c>
      <c r="AM15" s="40">
        <v>5.0</v>
      </c>
      <c r="AN15" s="40">
        <v>9.0</v>
      </c>
      <c r="AO15" s="82">
        <f t="shared" si="22"/>
        <v>62</v>
      </c>
      <c r="AP15" s="82">
        <f t="shared" si="23"/>
        <v>64</v>
      </c>
      <c r="AQ15" s="82">
        <f t="shared" si="24"/>
        <v>91.17647059</v>
      </c>
      <c r="AR15" s="82">
        <f t="shared" si="25"/>
        <v>85.33333333</v>
      </c>
      <c r="AS15" s="40">
        <v>8.0</v>
      </c>
      <c r="AT15" s="40">
        <v>6.0</v>
      </c>
      <c r="AU15" s="40">
        <v>12.0</v>
      </c>
      <c r="AV15" s="82">
        <f t="shared" si="26"/>
        <v>76</v>
      </c>
      <c r="AW15" s="82">
        <f t="shared" si="27"/>
        <v>76</v>
      </c>
      <c r="AX15" s="82">
        <f t="shared" si="28"/>
        <v>88.37209302</v>
      </c>
      <c r="AY15" s="82">
        <f t="shared" si="29"/>
        <v>87.35632184</v>
      </c>
      <c r="AZ15" s="40">
        <v>6.0</v>
      </c>
      <c r="BA15" s="40">
        <v>6.0</v>
      </c>
      <c r="BB15" s="40">
        <v>12.0</v>
      </c>
      <c r="BC15" s="82">
        <f t="shared" si="30"/>
        <v>88</v>
      </c>
      <c r="BD15" s="82">
        <f t="shared" si="31"/>
        <v>88</v>
      </c>
      <c r="BE15" s="82">
        <f t="shared" ref="BE15:BF15" si="57">BC15/99%</f>
        <v>88.88888889</v>
      </c>
      <c r="BF15" s="82">
        <f t="shared" si="57"/>
        <v>88.88888889</v>
      </c>
      <c r="BG15" s="40">
        <v>12.0</v>
      </c>
      <c r="BH15" s="40">
        <v>7.0</v>
      </c>
      <c r="BI15" s="40">
        <v>10.0</v>
      </c>
      <c r="BJ15" s="82">
        <f t="shared" si="33"/>
        <v>107</v>
      </c>
      <c r="BK15" s="82">
        <f t="shared" si="34"/>
        <v>98</v>
      </c>
      <c r="BL15" s="82">
        <f t="shared" si="35"/>
        <v>89.16666667</v>
      </c>
      <c r="BM15" s="82">
        <f t="shared" si="36"/>
        <v>89.90825688</v>
      </c>
      <c r="BN15" s="40">
        <v>11.0</v>
      </c>
      <c r="BO15" s="40">
        <v>8.0</v>
      </c>
      <c r="BP15" s="40">
        <v>16.0</v>
      </c>
      <c r="BQ15" s="82">
        <f t="shared" si="37"/>
        <v>126</v>
      </c>
      <c r="BR15" s="82">
        <f t="shared" si="38"/>
        <v>114</v>
      </c>
      <c r="BS15" s="82">
        <f t="shared" si="39"/>
        <v>90.64748201</v>
      </c>
      <c r="BT15" s="82">
        <f t="shared" si="40"/>
        <v>91.2</v>
      </c>
      <c r="BU15" s="40">
        <v>10.0</v>
      </c>
      <c r="BV15" s="40">
        <v>3.0</v>
      </c>
      <c r="BW15" s="40">
        <v>10.0</v>
      </c>
      <c r="BX15" s="82">
        <f t="shared" si="41"/>
        <v>139</v>
      </c>
      <c r="BY15" s="82">
        <f t="shared" si="42"/>
        <v>124</v>
      </c>
      <c r="BZ15" s="82">
        <f t="shared" si="43"/>
        <v>89.1025641</v>
      </c>
      <c r="CA15" s="82">
        <f t="shared" si="44"/>
        <v>89.85507246</v>
      </c>
      <c r="CB15" s="40">
        <v>6.0</v>
      </c>
      <c r="CC15" s="40">
        <v>2.0</v>
      </c>
      <c r="CD15" s="40">
        <v>11.0</v>
      </c>
      <c r="CE15" s="82">
        <f t="shared" si="45"/>
        <v>147</v>
      </c>
      <c r="CF15" s="82">
        <f t="shared" si="46"/>
        <v>135</v>
      </c>
      <c r="CG15" s="82">
        <f t="shared" si="47"/>
        <v>86.98224852</v>
      </c>
      <c r="CH15" s="82">
        <f t="shared" si="48"/>
        <v>90.60402685</v>
      </c>
    </row>
    <row r="16" ht="15.75" customHeight="1">
      <c r="A16" s="29">
        <v>11.0</v>
      </c>
      <c r="B16" s="29" t="s">
        <v>21</v>
      </c>
      <c r="C16" s="39">
        <v>5.0</v>
      </c>
      <c r="D16" s="39">
        <v>2.0</v>
      </c>
      <c r="E16" s="39">
        <v>16.0</v>
      </c>
      <c r="F16" s="82">
        <f t="shared" si="2"/>
        <v>7</v>
      </c>
      <c r="G16" s="82">
        <f t="shared" si="3"/>
        <v>16</v>
      </c>
      <c r="H16" s="82">
        <f t="shared" si="4"/>
        <v>100</v>
      </c>
      <c r="I16" s="68">
        <f t="shared" si="5"/>
        <v>100</v>
      </c>
      <c r="J16" s="39">
        <v>9.0</v>
      </c>
      <c r="K16" s="39">
        <v>4.0</v>
      </c>
      <c r="L16" s="39">
        <v>16.0</v>
      </c>
      <c r="M16" s="82">
        <f t="shared" si="6"/>
        <v>20</v>
      </c>
      <c r="N16" s="82">
        <f t="shared" si="7"/>
        <v>32</v>
      </c>
      <c r="O16" s="82">
        <f t="shared" si="8"/>
        <v>95.23809524</v>
      </c>
      <c r="P16" s="68">
        <f t="shared" si="9"/>
        <v>96.96969697</v>
      </c>
      <c r="Q16" s="40">
        <v>12.0</v>
      </c>
      <c r="R16" s="40">
        <v>2.0</v>
      </c>
      <c r="S16" s="40">
        <v>10.0</v>
      </c>
      <c r="T16" s="82">
        <f t="shared" si="10"/>
        <v>34</v>
      </c>
      <c r="U16" s="82">
        <f t="shared" si="11"/>
        <v>42</v>
      </c>
      <c r="V16" s="82">
        <f t="shared" si="12"/>
        <v>97.14285714</v>
      </c>
      <c r="W16" s="68">
        <f t="shared" si="13"/>
        <v>97.6744186</v>
      </c>
      <c r="X16" s="40">
        <v>6.0</v>
      </c>
      <c r="Y16" s="40">
        <v>0.0</v>
      </c>
      <c r="Z16" s="40">
        <v>10.0</v>
      </c>
      <c r="AA16" s="82">
        <f t="shared" si="14"/>
        <v>40</v>
      </c>
      <c r="AB16" s="82">
        <f t="shared" si="15"/>
        <v>52</v>
      </c>
      <c r="AC16" s="82">
        <f t="shared" si="16"/>
        <v>93.02325581</v>
      </c>
      <c r="AD16" s="82">
        <f t="shared" si="17"/>
        <v>98.11320755</v>
      </c>
      <c r="AE16" s="40">
        <v>6.0</v>
      </c>
      <c r="AF16" s="40">
        <v>1.0</v>
      </c>
      <c r="AG16" s="40">
        <v>13.0</v>
      </c>
      <c r="AH16" s="82">
        <f t="shared" si="18"/>
        <v>47</v>
      </c>
      <c r="AI16" s="82">
        <f t="shared" si="19"/>
        <v>65</v>
      </c>
      <c r="AJ16" s="83">
        <f t="shared" si="20"/>
        <v>92.15686275</v>
      </c>
      <c r="AK16" s="68">
        <f t="shared" si="21"/>
        <v>98.48484848</v>
      </c>
      <c r="AL16" s="40">
        <v>11.0</v>
      </c>
      <c r="AM16" s="40">
        <v>5.0</v>
      </c>
      <c r="AN16" s="40">
        <v>9.0</v>
      </c>
      <c r="AO16" s="82">
        <f t="shared" si="22"/>
        <v>63</v>
      </c>
      <c r="AP16" s="82">
        <f t="shared" si="23"/>
        <v>74</v>
      </c>
      <c r="AQ16" s="82">
        <f t="shared" si="24"/>
        <v>92.64705882</v>
      </c>
      <c r="AR16" s="82">
        <f t="shared" si="25"/>
        <v>98.66666667</v>
      </c>
      <c r="AS16" s="40">
        <v>10.0</v>
      </c>
      <c r="AT16" s="40">
        <v>5.0</v>
      </c>
      <c r="AU16" s="40">
        <v>12.0</v>
      </c>
      <c r="AV16" s="82">
        <f t="shared" si="26"/>
        <v>78</v>
      </c>
      <c r="AW16" s="82">
        <f t="shared" si="27"/>
        <v>86</v>
      </c>
      <c r="AX16" s="82">
        <f t="shared" si="28"/>
        <v>90.69767442</v>
      </c>
      <c r="AY16" s="82">
        <f t="shared" si="29"/>
        <v>98.85057471</v>
      </c>
      <c r="AZ16" s="40">
        <v>7.0</v>
      </c>
      <c r="BA16" s="40">
        <v>6.0</v>
      </c>
      <c r="BB16" s="40">
        <v>10.0</v>
      </c>
      <c r="BC16" s="82">
        <f t="shared" si="30"/>
        <v>91</v>
      </c>
      <c r="BD16" s="82">
        <f t="shared" si="31"/>
        <v>96</v>
      </c>
      <c r="BE16" s="82">
        <f t="shared" ref="BE16:BF16" si="58">BC16/99%</f>
        <v>91.91919192</v>
      </c>
      <c r="BF16" s="82">
        <f t="shared" si="58"/>
        <v>96.96969697</v>
      </c>
      <c r="BG16" s="40">
        <v>14.0</v>
      </c>
      <c r="BH16" s="40">
        <v>7.0</v>
      </c>
      <c r="BI16" s="40">
        <v>10.0</v>
      </c>
      <c r="BJ16" s="82">
        <f t="shared" si="33"/>
        <v>112</v>
      </c>
      <c r="BK16" s="82">
        <f t="shared" si="34"/>
        <v>106</v>
      </c>
      <c r="BL16" s="82">
        <f t="shared" si="35"/>
        <v>93.33333333</v>
      </c>
      <c r="BM16" s="82">
        <f t="shared" si="36"/>
        <v>97.24770642</v>
      </c>
      <c r="BN16" s="40">
        <v>11.0</v>
      </c>
      <c r="BO16" s="40">
        <v>8.0</v>
      </c>
      <c r="BP16" s="40">
        <v>16.0</v>
      </c>
      <c r="BQ16" s="82">
        <f t="shared" si="37"/>
        <v>131</v>
      </c>
      <c r="BR16" s="82">
        <f t="shared" si="38"/>
        <v>122</v>
      </c>
      <c r="BS16" s="82">
        <f t="shared" si="39"/>
        <v>94.24460432</v>
      </c>
      <c r="BT16" s="82">
        <f t="shared" si="40"/>
        <v>97.6</v>
      </c>
      <c r="BU16" s="40">
        <v>13.0</v>
      </c>
      <c r="BV16" s="40">
        <v>3.0</v>
      </c>
      <c r="BW16" s="40">
        <v>13.0</v>
      </c>
      <c r="BX16" s="82">
        <f t="shared" si="41"/>
        <v>147</v>
      </c>
      <c r="BY16" s="82">
        <f t="shared" si="42"/>
        <v>135</v>
      </c>
      <c r="BZ16" s="82">
        <f t="shared" si="43"/>
        <v>94.23076923</v>
      </c>
      <c r="CA16" s="82">
        <f t="shared" si="44"/>
        <v>97.82608696</v>
      </c>
      <c r="CB16" s="40">
        <v>8.0</v>
      </c>
      <c r="CC16" s="40">
        <v>4.0</v>
      </c>
      <c r="CD16" s="40">
        <v>9.0</v>
      </c>
      <c r="CE16" s="82">
        <f t="shared" si="45"/>
        <v>159</v>
      </c>
      <c r="CF16" s="82">
        <f t="shared" si="46"/>
        <v>144</v>
      </c>
      <c r="CG16" s="82">
        <f t="shared" si="47"/>
        <v>94.08284024</v>
      </c>
      <c r="CH16" s="82">
        <f t="shared" si="48"/>
        <v>96.6442953</v>
      </c>
    </row>
    <row r="17" ht="15.75" customHeight="1">
      <c r="A17" s="29">
        <v>12.0</v>
      </c>
      <c r="B17" s="29" t="s">
        <v>22</v>
      </c>
      <c r="C17" s="39">
        <v>5.0</v>
      </c>
      <c r="D17" s="39">
        <v>2.0</v>
      </c>
      <c r="E17" s="39">
        <v>16.0</v>
      </c>
      <c r="F17" s="82">
        <f t="shared" si="2"/>
        <v>7</v>
      </c>
      <c r="G17" s="82">
        <f t="shared" si="3"/>
        <v>16</v>
      </c>
      <c r="H17" s="82">
        <f t="shared" si="4"/>
        <v>100</v>
      </c>
      <c r="I17" s="68">
        <f t="shared" si="5"/>
        <v>100</v>
      </c>
      <c r="J17" s="39">
        <v>8.0</v>
      </c>
      <c r="K17" s="39">
        <v>4.0</v>
      </c>
      <c r="L17" s="39">
        <v>17.0</v>
      </c>
      <c r="M17" s="82">
        <f t="shared" si="6"/>
        <v>19</v>
      </c>
      <c r="N17" s="82">
        <f t="shared" si="7"/>
        <v>33</v>
      </c>
      <c r="O17" s="82">
        <f t="shared" si="8"/>
        <v>90.47619048</v>
      </c>
      <c r="P17" s="68">
        <f t="shared" si="9"/>
        <v>100</v>
      </c>
      <c r="Q17" s="40">
        <v>12.0</v>
      </c>
      <c r="R17" s="40">
        <v>2.0</v>
      </c>
      <c r="S17" s="40">
        <v>10.0</v>
      </c>
      <c r="T17" s="82">
        <f t="shared" si="10"/>
        <v>33</v>
      </c>
      <c r="U17" s="82">
        <f t="shared" si="11"/>
        <v>43</v>
      </c>
      <c r="V17" s="82">
        <f t="shared" si="12"/>
        <v>94.28571429</v>
      </c>
      <c r="W17" s="68">
        <f t="shared" si="13"/>
        <v>100</v>
      </c>
      <c r="X17" s="40">
        <v>7.0</v>
      </c>
      <c r="Y17" s="40">
        <v>1.0</v>
      </c>
      <c r="Z17" s="40">
        <v>10.0</v>
      </c>
      <c r="AA17" s="82">
        <f t="shared" si="14"/>
        <v>41</v>
      </c>
      <c r="AB17" s="82">
        <f t="shared" si="15"/>
        <v>53</v>
      </c>
      <c r="AC17" s="82">
        <f t="shared" si="16"/>
        <v>95.34883721</v>
      </c>
      <c r="AD17" s="82">
        <f t="shared" si="17"/>
        <v>100</v>
      </c>
      <c r="AE17" s="40">
        <v>6.0</v>
      </c>
      <c r="AF17" s="40">
        <v>1.0</v>
      </c>
      <c r="AG17" s="40">
        <v>10.0</v>
      </c>
      <c r="AH17" s="82">
        <f t="shared" si="18"/>
        <v>48</v>
      </c>
      <c r="AI17" s="82">
        <f t="shared" si="19"/>
        <v>63</v>
      </c>
      <c r="AJ17" s="83">
        <f t="shared" si="20"/>
        <v>94.11764706</v>
      </c>
      <c r="AK17" s="68">
        <f t="shared" si="21"/>
        <v>95.45454545</v>
      </c>
      <c r="AL17" s="40">
        <v>9.0</v>
      </c>
      <c r="AM17" s="40">
        <v>4.0</v>
      </c>
      <c r="AN17" s="40">
        <v>9.0</v>
      </c>
      <c r="AO17" s="82">
        <f t="shared" si="22"/>
        <v>61</v>
      </c>
      <c r="AP17" s="82">
        <f t="shared" si="23"/>
        <v>72</v>
      </c>
      <c r="AQ17" s="82">
        <f t="shared" si="24"/>
        <v>89.70588235</v>
      </c>
      <c r="AR17" s="82">
        <f t="shared" si="25"/>
        <v>96</v>
      </c>
      <c r="AS17" s="40">
        <v>8.0</v>
      </c>
      <c r="AT17" s="40">
        <v>4.0</v>
      </c>
      <c r="AU17" s="40">
        <v>12.0</v>
      </c>
      <c r="AV17" s="82">
        <f t="shared" si="26"/>
        <v>73</v>
      </c>
      <c r="AW17" s="82">
        <f t="shared" si="27"/>
        <v>84</v>
      </c>
      <c r="AX17" s="82">
        <f t="shared" si="28"/>
        <v>84.88372093</v>
      </c>
      <c r="AY17" s="82">
        <f t="shared" si="29"/>
        <v>96.55172414</v>
      </c>
      <c r="AZ17" s="40">
        <v>6.0</v>
      </c>
      <c r="BA17" s="40">
        <v>6.0</v>
      </c>
      <c r="BB17" s="40">
        <v>12.0</v>
      </c>
      <c r="BC17" s="82">
        <f t="shared" si="30"/>
        <v>85</v>
      </c>
      <c r="BD17" s="82">
        <f t="shared" si="31"/>
        <v>96</v>
      </c>
      <c r="BE17" s="82">
        <f t="shared" ref="BE17:BF17" si="59">BC17/99%</f>
        <v>85.85858586</v>
      </c>
      <c r="BF17" s="82">
        <f t="shared" si="59"/>
        <v>96.96969697</v>
      </c>
      <c r="BG17" s="40">
        <v>13.0</v>
      </c>
      <c r="BH17" s="40">
        <v>7.0</v>
      </c>
      <c r="BI17" s="40">
        <v>10.0</v>
      </c>
      <c r="BJ17" s="82">
        <f t="shared" si="33"/>
        <v>105</v>
      </c>
      <c r="BK17" s="82">
        <f t="shared" si="34"/>
        <v>106</v>
      </c>
      <c r="BL17" s="82">
        <f t="shared" si="35"/>
        <v>87.5</v>
      </c>
      <c r="BM17" s="82">
        <f t="shared" si="36"/>
        <v>97.24770642</v>
      </c>
      <c r="BN17" s="40">
        <v>9.0</v>
      </c>
      <c r="BO17" s="40">
        <v>8.0</v>
      </c>
      <c r="BP17" s="40">
        <v>16.0</v>
      </c>
      <c r="BQ17" s="82">
        <f t="shared" si="37"/>
        <v>122</v>
      </c>
      <c r="BR17" s="82">
        <f t="shared" si="38"/>
        <v>122</v>
      </c>
      <c r="BS17" s="82">
        <f t="shared" si="39"/>
        <v>87.76978417</v>
      </c>
      <c r="BT17" s="82">
        <f t="shared" si="40"/>
        <v>97.6</v>
      </c>
      <c r="BU17" s="40">
        <v>14.0</v>
      </c>
      <c r="BV17" s="40">
        <v>3.0</v>
      </c>
      <c r="BW17" s="40">
        <v>13.0</v>
      </c>
      <c r="BX17" s="82">
        <f t="shared" si="41"/>
        <v>139</v>
      </c>
      <c r="BY17" s="82">
        <f t="shared" si="42"/>
        <v>135</v>
      </c>
      <c r="BZ17" s="82">
        <f t="shared" si="43"/>
        <v>89.1025641</v>
      </c>
      <c r="CA17" s="82">
        <f t="shared" si="44"/>
        <v>97.82608696</v>
      </c>
      <c r="CB17" s="40">
        <v>7.0</v>
      </c>
      <c r="CC17" s="40">
        <v>4.0</v>
      </c>
      <c r="CD17" s="40">
        <v>9.0</v>
      </c>
      <c r="CE17" s="82">
        <f t="shared" si="45"/>
        <v>150</v>
      </c>
      <c r="CF17" s="82">
        <f t="shared" si="46"/>
        <v>144</v>
      </c>
      <c r="CG17" s="82">
        <f t="shared" si="47"/>
        <v>88.75739645</v>
      </c>
      <c r="CH17" s="82">
        <f t="shared" si="48"/>
        <v>96.6442953</v>
      </c>
    </row>
    <row r="18" ht="15.75" customHeight="1">
      <c r="A18" s="29">
        <v>13.0</v>
      </c>
      <c r="B18" s="29" t="s">
        <v>23</v>
      </c>
      <c r="C18" s="39">
        <v>5.0</v>
      </c>
      <c r="D18" s="39">
        <v>1.0</v>
      </c>
      <c r="E18" s="39">
        <v>0.0</v>
      </c>
      <c r="F18" s="82">
        <f t="shared" si="2"/>
        <v>6</v>
      </c>
      <c r="G18" s="82">
        <f t="shared" si="3"/>
        <v>0</v>
      </c>
      <c r="H18" s="82">
        <f t="shared" si="4"/>
        <v>85.71428571</v>
      </c>
      <c r="I18" s="68">
        <f t="shared" si="5"/>
        <v>0</v>
      </c>
      <c r="J18" s="39">
        <v>10.0</v>
      </c>
      <c r="K18" s="39">
        <v>4.0</v>
      </c>
      <c r="L18" s="39">
        <v>17.0</v>
      </c>
      <c r="M18" s="82">
        <f t="shared" si="6"/>
        <v>20</v>
      </c>
      <c r="N18" s="82">
        <f t="shared" si="7"/>
        <v>17</v>
      </c>
      <c r="O18" s="82">
        <f t="shared" si="8"/>
        <v>95.23809524</v>
      </c>
      <c r="P18" s="68">
        <f t="shared" si="9"/>
        <v>51.51515152</v>
      </c>
      <c r="Q18" s="40">
        <v>10.0</v>
      </c>
      <c r="R18" s="40">
        <v>2.0</v>
      </c>
      <c r="S18" s="40">
        <v>10.0</v>
      </c>
      <c r="T18" s="82">
        <f t="shared" si="10"/>
        <v>32</v>
      </c>
      <c r="U18" s="82">
        <f t="shared" si="11"/>
        <v>27</v>
      </c>
      <c r="V18" s="82">
        <f t="shared" si="12"/>
        <v>91.42857143</v>
      </c>
      <c r="W18" s="68">
        <f t="shared" si="13"/>
        <v>62.79069767</v>
      </c>
      <c r="X18" s="40">
        <v>3.0</v>
      </c>
      <c r="Y18" s="40">
        <v>1.0</v>
      </c>
      <c r="Z18" s="40">
        <v>9.0</v>
      </c>
      <c r="AA18" s="82">
        <f t="shared" si="14"/>
        <v>36</v>
      </c>
      <c r="AB18" s="82">
        <f t="shared" si="15"/>
        <v>36</v>
      </c>
      <c r="AC18" s="82">
        <f t="shared" si="16"/>
        <v>83.72093023</v>
      </c>
      <c r="AD18" s="82">
        <f t="shared" si="17"/>
        <v>67.9245283</v>
      </c>
      <c r="AE18" s="40">
        <v>7.0</v>
      </c>
      <c r="AF18" s="40">
        <v>1.0</v>
      </c>
      <c r="AG18" s="40">
        <v>10.0</v>
      </c>
      <c r="AH18" s="82">
        <f t="shared" si="18"/>
        <v>44</v>
      </c>
      <c r="AI18" s="82">
        <f t="shared" si="19"/>
        <v>46</v>
      </c>
      <c r="AJ18" s="83">
        <f t="shared" si="20"/>
        <v>86.2745098</v>
      </c>
      <c r="AK18" s="68">
        <f t="shared" si="21"/>
        <v>69.6969697</v>
      </c>
      <c r="AL18" s="40">
        <v>12.0</v>
      </c>
      <c r="AM18" s="40">
        <v>5.0</v>
      </c>
      <c r="AN18" s="40">
        <v>9.0</v>
      </c>
      <c r="AO18" s="82">
        <f t="shared" si="22"/>
        <v>61</v>
      </c>
      <c r="AP18" s="82">
        <f t="shared" si="23"/>
        <v>55</v>
      </c>
      <c r="AQ18" s="82">
        <f t="shared" si="24"/>
        <v>89.70588235</v>
      </c>
      <c r="AR18" s="82">
        <f t="shared" si="25"/>
        <v>73.33333333</v>
      </c>
      <c r="AS18" s="40">
        <v>11.0</v>
      </c>
      <c r="AT18" s="40">
        <v>6.0</v>
      </c>
      <c r="AU18" s="40">
        <v>12.0</v>
      </c>
      <c r="AV18" s="82">
        <f t="shared" si="26"/>
        <v>78</v>
      </c>
      <c r="AW18" s="82">
        <f t="shared" si="27"/>
        <v>67</v>
      </c>
      <c r="AX18" s="82">
        <f t="shared" si="28"/>
        <v>90.69767442</v>
      </c>
      <c r="AY18" s="82">
        <f t="shared" si="29"/>
        <v>77.01149425</v>
      </c>
      <c r="AZ18" s="40">
        <v>7.0</v>
      </c>
      <c r="BA18" s="40">
        <v>4.0</v>
      </c>
      <c r="BB18" s="40">
        <v>12.0</v>
      </c>
      <c r="BC18" s="82">
        <f t="shared" si="30"/>
        <v>89</v>
      </c>
      <c r="BD18" s="82">
        <f t="shared" si="31"/>
        <v>79</v>
      </c>
      <c r="BE18" s="82">
        <f t="shared" ref="BE18:BF18" si="60">BC18/99%</f>
        <v>89.8989899</v>
      </c>
      <c r="BF18" s="82">
        <f t="shared" si="60"/>
        <v>79.7979798</v>
      </c>
      <c r="BG18" s="40">
        <v>10.0</v>
      </c>
      <c r="BH18" s="40">
        <v>6.0</v>
      </c>
      <c r="BI18" s="40">
        <v>10.0</v>
      </c>
      <c r="BJ18" s="82">
        <f t="shared" si="33"/>
        <v>105</v>
      </c>
      <c r="BK18" s="82">
        <f t="shared" si="34"/>
        <v>89</v>
      </c>
      <c r="BL18" s="82">
        <f t="shared" si="35"/>
        <v>87.5</v>
      </c>
      <c r="BM18" s="82">
        <f t="shared" si="36"/>
        <v>81.65137615</v>
      </c>
      <c r="BN18" s="40">
        <v>9.0</v>
      </c>
      <c r="BO18" s="40">
        <v>8.0</v>
      </c>
      <c r="BP18" s="40">
        <v>14.0</v>
      </c>
      <c r="BQ18" s="82">
        <f t="shared" si="37"/>
        <v>122</v>
      </c>
      <c r="BR18" s="82">
        <f t="shared" si="38"/>
        <v>103</v>
      </c>
      <c r="BS18" s="82">
        <f t="shared" si="39"/>
        <v>87.76978417</v>
      </c>
      <c r="BT18" s="82">
        <f t="shared" si="40"/>
        <v>82.4</v>
      </c>
      <c r="BU18" s="40">
        <v>12.0</v>
      </c>
      <c r="BV18" s="40">
        <v>3.0</v>
      </c>
      <c r="BW18" s="40">
        <v>11.0</v>
      </c>
      <c r="BX18" s="82">
        <f t="shared" si="41"/>
        <v>137</v>
      </c>
      <c r="BY18" s="82">
        <f t="shared" si="42"/>
        <v>114</v>
      </c>
      <c r="BZ18" s="82">
        <f t="shared" si="43"/>
        <v>87.82051282</v>
      </c>
      <c r="CA18" s="82">
        <f t="shared" si="44"/>
        <v>82.60869565</v>
      </c>
      <c r="CB18" s="40">
        <v>8.0</v>
      </c>
      <c r="CC18" s="40">
        <v>4.0</v>
      </c>
      <c r="CD18" s="40">
        <v>11.0</v>
      </c>
      <c r="CE18" s="82">
        <f t="shared" si="45"/>
        <v>149</v>
      </c>
      <c r="CF18" s="82">
        <f t="shared" si="46"/>
        <v>125</v>
      </c>
      <c r="CG18" s="82">
        <f t="shared" si="47"/>
        <v>88.16568047</v>
      </c>
      <c r="CH18" s="82">
        <f t="shared" si="48"/>
        <v>83.89261745</v>
      </c>
    </row>
    <row r="19" ht="15.75" customHeight="1">
      <c r="A19" s="29">
        <v>14.0</v>
      </c>
      <c r="B19" s="29" t="s">
        <v>24</v>
      </c>
      <c r="C19" s="39">
        <v>3.0</v>
      </c>
      <c r="D19" s="39">
        <v>2.0</v>
      </c>
      <c r="E19" s="39">
        <v>10.0</v>
      </c>
      <c r="F19" s="82">
        <f t="shared" si="2"/>
        <v>5</v>
      </c>
      <c r="G19" s="82">
        <f t="shared" si="3"/>
        <v>10</v>
      </c>
      <c r="H19" s="82">
        <f t="shared" si="4"/>
        <v>71.42857143</v>
      </c>
      <c r="I19" s="68">
        <f t="shared" si="5"/>
        <v>62.5</v>
      </c>
      <c r="J19" s="39">
        <v>10.0</v>
      </c>
      <c r="K19" s="39">
        <v>4.0</v>
      </c>
      <c r="L19" s="39">
        <v>15.0</v>
      </c>
      <c r="M19" s="82">
        <f t="shared" si="6"/>
        <v>19</v>
      </c>
      <c r="N19" s="82">
        <f t="shared" si="7"/>
        <v>25</v>
      </c>
      <c r="O19" s="82">
        <f t="shared" si="8"/>
        <v>90.47619048</v>
      </c>
      <c r="P19" s="68">
        <f t="shared" si="9"/>
        <v>75.75757576</v>
      </c>
      <c r="Q19" s="40">
        <v>10.0</v>
      </c>
      <c r="R19" s="40">
        <v>1.0</v>
      </c>
      <c r="S19" s="40">
        <v>10.0</v>
      </c>
      <c r="T19" s="82">
        <f t="shared" si="10"/>
        <v>30</v>
      </c>
      <c r="U19" s="82">
        <f t="shared" si="11"/>
        <v>35</v>
      </c>
      <c r="V19" s="82">
        <f t="shared" si="12"/>
        <v>85.71428571</v>
      </c>
      <c r="W19" s="68">
        <f t="shared" si="13"/>
        <v>81.39534884</v>
      </c>
      <c r="X19" s="40">
        <v>4.0</v>
      </c>
      <c r="Y19" s="40">
        <v>1.0</v>
      </c>
      <c r="Z19" s="40">
        <v>6.0</v>
      </c>
      <c r="AA19" s="82">
        <f t="shared" si="14"/>
        <v>35</v>
      </c>
      <c r="AB19" s="82">
        <f t="shared" si="15"/>
        <v>41</v>
      </c>
      <c r="AC19" s="82">
        <f t="shared" si="16"/>
        <v>81.39534884</v>
      </c>
      <c r="AD19" s="82">
        <f t="shared" si="17"/>
        <v>77.35849057</v>
      </c>
      <c r="AE19" s="40">
        <v>4.0</v>
      </c>
      <c r="AF19" s="40">
        <v>1.0</v>
      </c>
      <c r="AG19" s="40">
        <v>10.0</v>
      </c>
      <c r="AH19" s="82">
        <f t="shared" si="18"/>
        <v>40</v>
      </c>
      <c r="AI19" s="82">
        <f t="shared" si="19"/>
        <v>51</v>
      </c>
      <c r="AJ19" s="83">
        <f t="shared" si="20"/>
        <v>78.43137255</v>
      </c>
      <c r="AK19" s="68">
        <f t="shared" si="21"/>
        <v>77.27272727</v>
      </c>
      <c r="AL19" s="40">
        <v>11.0</v>
      </c>
      <c r="AM19" s="40">
        <v>5.0</v>
      </c>
      <c r="AN19" s="40">
        <v>9.0</v>
      </c>
      <c r="AO19" s="82">
        <f t="shared" si="22"/>
        <v>56</v>
      </c>
      <c r="AP19" s="82">
        <f t="shared" si="23"/>
        <v>60</v>
      </c>
      <c r="AQ19" s="82">
        <f t="shared" si="24"/>
        <v>82.35294118</v>
      </c>
      <c r="AR19" s="82">
        <f t="shared" si="25"/>
        <v>80</v>
      </c>
      <c r="AS19" s="40">
        <v>8.0</v>
      </c>
      <c r="AT19" s="40">
        <v>6.0</v>
      </c>
      <c r="AU19" s="40">
        <v>12.0</v>
      </c>
      <c r="AV19" s="82">
        <f t="shared" si="26"/>
        <v>70</v>
      </c>
      <c r="AW19" s="82">
        <f t="shared" si="27"/>
        <v>72</v>
      </c>
      <c r="AX19" s="82">
        <f t="shared" si="28"/>
        <v>81.39534884</v>
      </c>
      <c r="AY19" s="82">
        <f t="shared" si="29"/>
        <v>82.75862069</v>
      </c>
      <c r="AZ19" s="40">
        <v>5.0</v>
      </c>
      <c r="BA19" s="40">
        <v>3.0</v>
      </c>
      <c r="BB19" s="40">
        <v>8.0</v>
      </c>
      <c r="BC19" s="82">
        <f t="shared" si="30"/>
        <v>78</v>
      </c>
      <c r="BD19" s="82">
        <f t="shared" si="31"/>
        <v>80</v>
      </c>
      <c r="BE19" s="82">
        <f t="shared" ref="BE19:BF19" si="61">BC19/99%</f>
        <v>78.78787879</v>
      </c>
      <c r="BF19" s="82">
        <f t="shared" si="61"/>
        <v>80.80808081</v>
      </c>
      <c r="BG19" s="40">
        <v>10.0</v>
      </c>
      <c r="BH19" s="40">
        <v>3.0</v>
      </c>
      <c r="BI19" s="40">
        <v>6.0</v>
      </c>
      <c r="BJ19" s="82">
        <f t="shared" si="33"/>
        <v>91</v>
      </c>
      <c r="BK19" s="82">
        <f t="shared" si="34"/>
        <v>86</v>
      </c>
      <c r="BL19" s="82">
        <f t="shared" si="35"/>
        <v>75.83333333</v>
      </c>
      <c r="BM19" s="82">
        <f t="shared" si="36"/>
        <v>78.89908257</v>
      </c>
      <c r="BN19" s="40">
        <v>10.0</v>
      </c>
      <c r="BO19" s="40">
        <v>8.0</v>
      </c>
      <c r="BP19" s="40">
        <v>14.0</v>
      </c>
      <c r="BQ19" s="82">
        <f t="shared" si="37"/>
        <v>109</v>
      </c>
      <c r="BR19" s="82">
        <f t="shared" si="38"/>
        <v>100</v>
      </c>
      <c r="BS19" s="82">
        <f t="shared" si="39"/>
        <v>78.41726619</v>
      </c>
      <c r="BT19" s="82">
        <f t="shared" si="40"/>
        <v>80</v>
      </c>
      <c r="BU19" s="40">
        <v>14.0</v>
      </c>
      <c r="BV19" s="40">
        <v>2.0</v>
      </c>
      <c r="BW19" s="40">
        <v>11.0</v>
      </c>
      <c r="BX19" s="82">
        <f t="shared" si="41"/>
        <v>125</v>
      </c>
      <c r="BY19" s="82">
        <f t="shared" si="42"/>
        <v>111</v>
      </c>
      <c r="BZ19" s="82">
        <f t="shared" si="43"/>
        <v>80.12820513</v>
      </c>
      <c r="CA19" s="82">
        <f t="shared" si="44"/>
        <v>80.43478261</v>
      </c>
      <c r="CB19" s="40">
        <v>8.0</v>
      </c>
      <c r="CC19" s="40">
        <v>2.0</v>
      </c>
      <c r="CD19" s="40">
        <v>8.0</v>
      </c>
      <c r="CE19" s="82">
        <f t="shared" si="45"/>
        <v>135</v>
      </c>
      <c r="CF19" s="82">
        <f t="shared" si="46"/>
        <v>119</v>
      </c>
      <c r="CG19" s="82">
        <f t="shared" si="47"/>
        <v>79.8816568</v>
      </c>
      <c r="CH19" s="82">
        <f t="shared" si="48"/>
        <v>79.86577181</v>
      </c>
    </row>
    <row r="20" ht="15.75" customHeight="1">
      <c r="A20" s="29">
        <v>15.0</v>
      </c>
      <c r="B20" s="29" t="s">
        <v>25</v>
      </c>
      <c r="C20" s="39">
        <v>1.0</v>
      </c>
      <c r="D20" s="39">
        <v>1.0</v>
      </c>
      <c r="E20" s="39">
        <v>12.0</v>
      </c>
      <c r="F20" s="82">
        <f t="shared" si="2"/>
        <v>2</v>
      </c>
      <c r="G20" s="82">
        <f t="shared" si="3"/>
        <v>12</v>
      </c>
      <c r="H20" s="82">
        <f t="shared" si="4"/>
        <v>28.57142857</v>
      </c>
      <c r="I20" s="68">
        <f t="shared" si="5"/>
        <v>75</v>
      </c>
      <c r="J20" s="39">
        <v>10.0</v>
      </c>
      <c r="K20" s="39">
        <v>4.0</v>
      </c>
      <c r="L20" s="39">
        <v>15.0</v>
      </c>
      <c r="M20" s="82">
        <f t="shared" si="6"/>
        <v>16</v>
      </c>
      <c r="N20" s="82">
        <f t="shared" si="7"/>
        <v>27</v>
      </c>
      <c r="O20" s="82">
        <f t="shared" si="8"/>
        <v>76.19047619</v>
      </c>
      <c r="P20" s="68">
        <f t="shared" si="9"/>
        <v>81.81818182</v>
      </c>
      <c r="Q20" s="40">
        <v>10.0</v>
      </c>
      <c r="R20" s="40">
        <v>0.0</v>
      </c>
      <c r="S20" s="40">
        <v>10.0</v>
      </c>
      <c r="T20" s="82">
        <f t="shared" si="10"/>
        <v>26</v>
      </c>
      <c r="U20" s="82">
        <f t="shared" si="11"/>
        <v>37</v>
      </c>
      <c r="V20" s="82">
        <f t="shared" si="12"/>
        <v>74.28571429</v>
      </c>
      <c r="W20" s="68">
        <f t="shared" si="13"/>
        <v>86.04651163</v>
      </c>
      <c r="X20" s="40">
        <v>6.0</v>
      </c>
      <c r="Y20" s="40">
        <v>1.0</v>
      </c>
      <c r="Z20" s="40">
        <v>6.0</v>
      </c>
      <c r="AA20" s="82">
        <f t="shared" si="14"/>
        <v>33</v>
      </c>
      <c r="AB20" s="82">
        <f t="shared" si="15"/>
        <v>43</v>
      </c>
      <c r="AC20" s="82">
        <f t="shared" si="16"/>
        <v>76.74418605</v>
      </c>
      <c r="AD20" s="82">
        <f t="shared" si="17"/>
        <v>81.13207547</v>
      </c>
      <c r="AE20" s="40">
        <v>7.0</v>
      </c>
      <c r="AF20" s="40">
        <v>1.0</v>
      </c>
      <c r="AG20" s="40">
        <v>7.0</v>
      </c>
      <c r="AH20" s="82">
        <f t="shared" si="18"/>
        <v>41</v>
      </c>
      <c r="AI20" s="82">
        <f t="shared" si="19"/>
        <v>50</v>
      </c>
      <c r="AJ20" s="83">
        <f t="shared" si="20"/>
        <v>80.39215686</v>
      </c>
      <c r="AK20" s="68">
        <f t="shared" si="21"/>
        <v>75.75757576</v>
      </c>
      <c r="AL20" s="40">
        <v>12.0</v>
      </c>
      <c r="AM20" s="40">
        <v>5.0</v>
      </c>
      <c r="AN20" s="40">
        <v>9.0</v>
      </c>
      <c r="AO20" s="82">
        <f t="shared" si="22"/>
        <v>58</v>
      </c>
      <c r="AP20" s="82">
        <f t="shared" si="23"/>
        <v>59</v>
      </c>
      <c r="AQ20" s="82">
        <f t="shared" si="24"/>
        <v>85.29411765</v>
      </c>
      <c r="AR20" s="82">
        <f t="shared" si="25"/>
        <v>78.66666667</v>
      </c>
      <c r="AS20" s="40">
        <v>10.0</v>
      </c>
      <c r="AT20" s="40">
        <v>6.0</v>
      </c>
      <c r="AU20" s="40">
        <v>9.0</v>
      </c>
      <c r="AV20" s="82">
        <f t="shared" si="26"/>
        <v>74</v>
      </c>
      <c r="AW20" s="82">
        <f t="shared" si="27"/>
        <v>68</v>
      </c>
      <c r="AX20" s="82">
        <f t="shared" si="28"/>
        <v>86.04651163</v>
      </c>
      <c r="AY20" s="82">
        <f t="shared" si="29"/>
        <v>78.16091954</v>
      </c>
      <c r="AZ20" s="40">
        <v>7.0</v>
      </c>
      <c r="BA20" s="40">
        <v>4.0</v>
      </c>
      <c r="BB20" s="40">
        <v>12.0</v>
      </c>
      <c r="BC20" s="82">
        <f t="shared" si="30"/>
        <v>85</v>
      </c>
      <c r="BD20" s="82">
        <f t="shared" si="31"/>
        <v>80</v>
      </c>
      <c r="BE20" s="82">
        <f t="shared" ref="BE20:BF20" si="62">BC20/99%</f>
        <v>85.85858586</v>
      </c>
      <c r="BF20" s="82">
        <f t="shared" si="62"/>
        <v>80.80808081</v>
      </c>
      <c r="BG20" s="40">
        <v>9.0</v>
      </c>
      <c r="BH20" s="40">
        <v>2.0</v>
      </c>
      <c r="BI20" s="40">
        <v>2.0</v>
      </c>
      <c r="BJ20" s="82">
        <f t="shared" si="33"/>
        <v>96</v>
      </c>
      <c r="BK20" s="82">
        <f t="shared" si="34"/>
        <v>82</v>
      </c>
      <c r="BL20" s="82">
        <f t="shared" si="35"/>
        <v>80</v>
      </c>
      <c r="BM20" s="82">
        <f t="shared" si="36"/>
        <v>75.2293578</v>
      </c>
      <c r="BN20" s="40">
        <v>4.0</v>
      </c>
      <c r="BO20" s="40">
        <v>4.0</v>
      </c>
      <c r="BP20" s="40">
        <v>8.0</v>
      </c>
      <c r="BQ20" s="82">
        <f t="shared" si="37"/>
        <v>104</v>
      </c>
      <c r="BR20" s="82">
        <f t="shared" si="38"/>
        <v>90</v>
      </c>
      <c r="BS20" s="82">
        <f t="shared" si="39"/>
        <v>74.82014388</v>
      </c>
      <c r="BT20" s="82">
        <f t="shared" si="40"/>
        <v>72</v>
      </c>
      <c r="BU20" s="40">
        <v>13.0</v>
      </c>
      <c r="BV20" s="40">
        <v>3.0</v>
      </c>
      <c r="BW20" s="40">
        <v>11.0</v>
      </c>
      <c r="BX20" s="82">
        <f t="shared" si="41"/>
        <v>120</v>
      </c>
      <c r="BY20" s="82">
        <f t="shared" si="42"/>
        <v>101</v>
      </c>
      <c r="BZ20" s="82">
        <f t="shared" si="43"/>
        <v>76.92307692</v>
      </c>
      <c r="CA20" s="82">
        <f t="shared" si="44"/>
        <v>73.1884058</v>
      </c>
      <c r="CB20" s="40">
        <v>4.0</v>
      </c>
      <c r="CC20" s="40">
        <v>4.0</v>
      </c>
      <c r="CD20" s="40">
        <v>9.0</v>
      </c>
      <c r="CE20" s="82">
        <f t="shared" si="45"/>
        <v>128</v>
      </c>
      <c r="CF20" s="82">
        <f t="shared" si="46"/>
        <v>110</v>
      </c>
      <c r="CG20" s="82">
        <f t="shared" si="47"/>
        <v>75.73964497</v>
      </c>
      <c r="CH20" s="82">
        <f t="shared" si="48"/>
        <v>73.82550336</v>
      </c>
    </row>
    <row r="21" ht="15.75" customHeight="1">
      <c r="A21" s="29">
        <v>16.0</v>
      </c>
      <c r="B21" s="29" t="s">
        <v>26</v>
      </c>
      <c r="C21" s="39">
        <v>5.0</v>
      </c>
      <c r="D21" s="39">
        <v>2.0</v>
      </c>
      <c r="E21" s="39">
        <v>16.0</v>
      </c>
      <c r="F21" s="82">
        <f t="shared" si="2"/>
        <v>7</v>
      </c>
      <c r="G21" s="82">
        <f t="shared" si="3"/>
        <v>16</v>
      </c>
      <c r="H21" s="82">
        <f t="shared" si="4"/>
        <v>100</v>
      </c>
      <c r="I21" s="68">
        <f t="shared" si="5"/>
        <v>100</v>
      </c>
      <c r="J21" s="39">
        <v>10.0</v>
      </c>
      <c r="K21" s="39">
        <v>4.0</v>
      </c>
      <c r="L21" s="39">
        <v>15.0</v>
      </c>
      <c r="M21" s="82">
        <f t="shared" si="6"/>
        <v>21</v>
      </c>
      <c r="N21" s="82">
        <f t="shared" si="7"/>
        <v>31</v>
      </c>
      <c r="O21" s="82">
        <f t="shared" si="8"/>
        <v>100</v>
      </c>
      <c r="P21" s="68">
        <f t="shared" si="9"/>
        <v>93.93939394</v>
      </c>
      <c r="Q21" s="40">
        <v>11.0</v>
      </c>
      <c r="R21" s="40">
        <v>0.0</v>
      </c>
      <c r="S21" s="40">
        <v>10.0</v>
      </c>
      <c r="T21" s="82">
        <f t="shared" si="10"/>
        <v>32</v>
      </c>
      <c r="U21" s="82">
        <f t="shared" si="11"/>
        <v>41</v>
      </c>
      <c r="V21" s="82">
        <f t="shared" si="12"/>
        <v>91.42857143</v>
      </c>
      <c r="W21" s="68">
        <f t="shared" si="13"/>
        <v>95.34883721</v>
      </c>
      <c r="X21" s="40">
        <v>6.0</v>
      </c>
      <c r="Y21" s="40">
        <v>1.0</v>
      </c>
      <c r="Z21" s="40">
        <v>10.0</v>
      </c>
      <c r="AA21" s="82">
        <f t="shared" si="14"/>
        <v>39</v>
      </c>
      <c r="AB21" s="82">
        <f t="shared" si="15"/>
        <v>51</v>
      </c>
      <c r="AC21" s="82">
        <f t="shared" si="16"/>
        <v>90.69767442</v>
      </c>
      <c r="AD21" s="82">
        <f t="shared" si="17"/>
        <v>96.22641509</v>
      </c>
      <c r="AE21" s="40">
        <v>7.0</v>
      </c>
      <c r="AF21" s="40">
        <v>1.0</v>
      </c>
      <c r="AG21" s="40">
        <v>10.0</v>
      </c>
      <c r="AH21" s="82">
        <f t="shared" si="18"/>
        <v>47</v>
      </c>
      <c r="AI21" s="82">
        <f t="shared" si="19"/>
        <v>61</v>
      </c>
      <c r="AJ21" s="83">
        <f t="shared" si="20"/>
        <v>92.15686275</v>
      </c>
      <c r="AK21" s="68">
        <f t="shared" si="21"/>
        <v>92.42424242</v>
      </c>
      <c r="AL21" s="40">
        <v>9.0</v>
      </c>
      <c r="AM21" s="40">
        <v>4.0</v>
      </c>
      <c r="AN21" s="40">
        <v>9.0</v>
      </c>
      <c r="AO21" s="82">
        <f t="shared" si="22"/>
        <v>60</v>
      </c>
      <c r="AP21" s="82">
        <f t="shared" si="23"/>
        <v>70</v>
      </c>
      <c r="AQ21" s="82">
        <f t="shared" si="24"/>
        <v>88.23529412</v>
      </c>
      <c r="AR21" s="82">
        <f t="shared" si="25"/>
        <v>93.33333333</v>
      </c>
      <c r="AS21" s="40">
        <v>10.0</v>
      </c>
      <c r="AT21" s="40">
        <v>6.0</v>
      </c>
      <c r="AU21" s="40">
        <v>9.0</v>
      </c>
      <c r="AV21" s="82">
        <f t="shared" si="26"/>
        <v>76</v>
      </c>
      <c r="AW21" s="82">
        <f t="shared" si="27"/>
        <v>79</v>
      </c>
      <c r="AX21" s="82">
        <f t="shared" si="28"/>
        <v>88.37209302</v>
      </c>
      <c r="AY21" s="82">
        <f t="shared" si="29"/>
        <v>90.8045977</v>
      </c>
      <c r="AZ21" s="40">
        <v>5.0</v>
      </c>
      <c r="BA21" s="40">
        <v>6.0</v>
      </c>
      <c r="BB21" s="40">
        <v>12.0</v>
      </c>
      <c r="BC21" s="82">
        <f t="shared" si="30"/>
        <v>87</v>
      </c>
      <c r="BD21" s="82">
        <f t="shared" si="31"/>
        <v>91</v>
      </c>
      <c r="BE21" s="82">
        <f t="shared" ref="BE21:BF21" si="63">BC21/99%</f>
        <v>87.87878788</v>
      </c>
      <c r="BF21" s="82">
        <f t="shared" si="63"/>
        <v>91.91919192</v>
      </c>
      <c r="BG21" s="40">
        <v>14.0</v>
      </c>
      <c r="BH21" s="40">
        <v>7.0</v>
      </c>
      <c r="BI21" s="40">
        <v>10.0</v>
      </c>
      <c r="BJ21" s="82">
        <f t="shared" si="33"/>
        <v>108</v>
      </c>
      <c r="BK21" s="82">
        <f t="shared" si="34"/>
        <v>101</v>
      </c>
      <c r="BL21" s="82">
        <f t="shared" si="35"/>
        <v>90</v>
      </c>
      <c r="BM21" s="82">
        <f t="shared" si="36"/>
        <v>92.66055046</v>
      </c>
      <c r="BN21" s="40">
        <v>8.0</v>
      </c>
      <c r="BO21" s="40">
        <v>8.0</v>
      </c>
      <c r="BP21" s="40">
        <v>16.0</v>
      </c>
      <c r="BQ21" s="82">
        <f t="shared" si="37"/>
        <v>124</v>
      </c>
      <c r="BR21" s="82">
        <f t="shared" si="38"/>
        <v>117</v>
      </c>
      <c r="BS21" s="82">
        <f t="shared" si="39"/>
        <v>89.20863309</v>
      </c>
      <c r="BT21" s="82">
        <f t="shared" si="40"/>
        <v>93.6</v>
      </c>
      <c r="BU21" s="40">
        <v>14.0</v>
      </c>
      <c r="BV21" s="40">
        <v>3.0</v>
      </c>
      <c r="BW21" s="40">
        <v>13.0</v>
      </c>
      <c r="BX21" s="82">
        <f t="shared" si="41"/>
        <v>141</v>
      </c>
      <c r="BY21" s="82">
        <f t="shared" si="42"/>
        <v>130</v>
      </c>
      <c r="BZ21" s="82">
        <f t="shared" si="43"/>
        <v>90.38461538</v>
      </c>
      <c r="CA21" s="82">
        <f t="shared" si="44"/>
        <v>94.20289855</v>
      </c>
      <c r="CB21" s="40">
        <v>5.0</v>
      </c>
      <c r="CC21" s="40">
        <v>4.0</v>
      </c>
      <c r="CD21" s="40">
        <v>11.0</v>
      </c>
      <c r="CE21" s="82">
        <f t="shared" si="45"/>
        <v>150</v>
      </c>
      <c r="CF21" s="82">
        <f t="shared" si="46"/>
        <v>141</v>
      </c>
      <c r="CG21" s="82">
        <f t="shared" si="47"/>
        <v>88.75739645</v>
      </c>
      <c r="CH21" s="82">
        <f t="shared" si="48"/>
        <v>94.63087248</v>
      </c>
    </row>
    <row r="22" ht="15.75" customHeight="1">
      <c r="A22" s="29">
        <v>17.0</v>
      </c>
      <c r="B22" s="29" t="s">
        <v>27</v>
      </c>
      <c r="C22" s="39">
        <v>3.0</v>
      </c>
      <c r="D22" s="39">
        <v>2.0</v>
      </c>
      <c r="E22" s="39">
        <v>16.0</v>
      </c>
      <c r="F22" s="82">
        <f t="shared" si="2"/>
        <v>5</v>
      </c>
      <c r="G22" s="82">
        <f t="shared" si="3"/>
        <v>16</v>
      </c>
      <c r="H22" s="82">
        <f t="shared" si="4"/>
        <v>71.42857143</v>
      </c>
      <c r="I22" s="68">
        <f t="shared" si="5"/>
        <v>100</v>
      </c>
      <c r="J22" s="39">
        <v>9.0</v>
      </c>
      <c r="K22" s="39">
        <v>3.0</v>
      </c>
      <c r="L22" s="39">
        <v>11.0</v>
      </c>
      <c r="M22" s="82">
        <f t="shared" si="6"/>
        <v>17</v>
      </c>
      <c r="N22" s="82">
        <f t="shared" si="7"/>
        <v>27</v>
      </c>
      <c r="O22" s="82">
        <f t="shared" si="8"/>
        <v>80.95238095</v>
      </c>
      <c r="P22" s="68">
        <f t="shared" si="9"/>
        <v>81.81818182</v>
      </c>
      <c r="Q22" s="40">
        <v>12.0</v>
      </c>
      <c r="R22" s="40">
        <v>2.0</v>
      </c>
      <c r="S22" s="40">
        <v>9.0</v>
      </c>
      <c r="T22" s="82">
        <f t="shared" si="10"/>
        <v>31</v>
      </c>
      <c r="U22" s="82">
        <f t="shared" si="11"/>
        <v>36</v>
      </c>
      <c r="V22" s="82">
        <f t="shared" si="12"/>
        <v>88.57142857</v>
      </c>
      <c r="W22" s="68">
        <f t="shared" si="13"/>
        <v>83.72093023</v>
      </c>
      <c r="X22" s="40">
        <v>5.0</v>
      </c>
      <c r="Y22" s="40">
        <v>1.0</v>
      </c>
      <c r="Z22" s="40">
        <v>10.0</v>
      </c>
      <c r="AA22" s="82">
        <f t="shared" si="14"/>
        <v>37</v>
      </c>
      <c r="AB22" s="82">
        <f t="shared" si="15"/>
        <v>46</v>
      </c>
      <c r="AC22" s="82">
        <f t="shared" si="16"/>
        <v>86.04651163</v>
      </c>
      <c r="AD22" s="82">
        <f t="shared" si="17"/>
        <v>86.79245283</v>
      </c>
      <c r="AE22" s="40">
        <v>7.0</v>
      </c>
      <c r="AF22" s="40">
        <v>1.0</v>
      </c>
      <c r="AG22" s="40">
        <v>13.0</v>
      </c>
      <c r="AH22" s="82">
        <f t="shared" si="18"/>
        <v>45</v>
      </c>
      <c r="AI22" s="82">
        <f t="shared" si="19"/>
        <v>59</v>
      </c>
      <c r="AJ22" s="83">
        <f t="shared" si="20"/>
        <v>88.23529412</v>
      </c>
      <c r="AK22" s="68">
        <f t="shared" si="21"/>
        <v>89.39393939</v>
      </c>
      <c r="AL22" s="40">
        <v>10.0</v>
      </c>
      <c r="AM22" s="40">
        <v>4.0</v>
      </c>
      <c r="AN22" s="40">
        <v>9.0</v>
      </c>
      <c r="AO22" s="82">
        <f t="shared" si="22"/>
        <v>59</v>
      </c>
      <c r="AP22" s="82">
        <f t="shared" si="23"/>
        <v>68</v>
      </c>
      <c r="AQ22" s="82">
        <f t="shared" si="24"/>
        <v>86.76470588</v>
      </c>
      <c r="AR22" s="82">
        <f t="shared" si="25"/>
        <v>90.66666667</v>
      </c>
      <c r="AS22" s="40">
        <v>12.0</v>
      </c>
      <c r="AT22" s="40">
        <v>6.0</v>
      </c>
      <c r="AU22" s="40">
        <v>6.0</v>
      </c>
      <c r="AV22" s="82">
        <f t="shared" si="26"/>
        <v>77</v>
      </c>
      <c r="AW22" s="82">
        <f t="shared" si="27"/>
        <v>74</v>
      </c>
      <c r="AX22" s="82">
        <f t="shared" si="28"/>
        <v>89.53488372</v>
      </c>
      <c r="AY22" s="82">
        <f t="shared" si="29"/>
        <v>85.05747126</v>
      </c>
      <c r="AZ22" s="40">
        <v>6.0</v>
      </c>
      <c r="BA22" s="40">
        <v>6.0</v>
      </c>
      <c r="BB22" s="40">
        <v>12.0</v>
      </c>
      <c r="BC22" s="82">
        <f t="shared" si="30"/>
        <v>89</v>
      </c>
      <c r="BD22" s="82">
        <f t="shared" si="31"/>
        <v>86</v>
      </c>
      <c r="BE22" s="82">
        <f t="shared" ref="BE22:BF22" si="64">BC22/99%</f>
        <v>89.8989899</v>
      </c>
      <c r="BF22" s="82">
        <f t="shared" si="64"/>
        <v>86.86868687</v>
      </c>
      <c r="BG22" s="40">
        <v>11.0</v>
      </c>
      <c r="BH22" s="40">
        <v>7.0</v>
      </c>
      <c r="BI22" s="40">
        <v>10.0</v>
      </c>
      <c r="BJ22" s="82">
        <f t="shared" si="33"/>
        <v>107</v>
      </c>
      <c r="BK22" s="82">
        <f t="shared" si="34"/>
        <v>96</v>
      </c>
      <c r="BL22" s="82">
        <f t="shared" si="35"/>
        <v>89.16666667</v>
      </c>
      <c r="BM22" s="82">
        <f t="shared" si="36"/>
        <v>88.0733945</v>
      </c>
      <c r="BN22" s="40">
        <v>8.0</v>
      </c>
      <c r="BO22" s="40">
        <v>6.0</v>
      </c>
      <c r="BP22" s="40">
        <v>14.0</v>
      </c>
      <c r="BQ22" s="82">
        <f t="shared" si="37"/>
        <v>121</v>
      </c>
      <c r="BR22" s="82">
        <f t="shared" si="38"/>
        <v>110</v>
      </c>
      <c r="BS22" s="82">
        <f t="shared" si="39"/>
        <v>87.05035971</v>
      </c>
      <c r="BT22" s="82">
        <f t="shared" si="40"/>
        <v>88</v>
      </c>
      <c r="BU22" s="40">
        <v>14.0</v>
      </c>
      <c r="BV22" s="40">
        <v>3.0</v>
      </c>
      <c r="BW22" s="40">
        <v>13.0</v>
      </c>
      <c r="BX22" s="82">
        <f t="shared" si="41"/>
        <v>138</v>
      </c>
      <c r="BY22" s="82">
        <f t="shared" si="42"/>
        <v>123</v>
      </c>
      <c r="BZ22" s="82">
        <f t="shared" si="43"/>
        <v>88.46153846</v>
      </c>
      <c r="CA22" s="82">
        <f t="shared" si="44"/>
        <v>89.13043478</v>
      </c>
      <c r="CB22" s="40">
        <v>7.0</v>
      </c>
      <c r="CC22" s="40">
        <v>4.0</v>
      </c>
      <c r="CD22" s="40">
        <v>11.0</v>
      </c>
      <c r="CE22" s="82">
        <f t="shared" si="45"/>
        <v>149</v>
      </c>
      <c r="CF22" s="82">
        <f t="shared" si="46"/>
        <v>134</v>
      </c>
      <c r="CG22" s="82">
        <f t="shared" si="47"/>
        <v>88.16568047</v>
      </c>
      <c r="CH22" s="82">
        <f t="shared" si="48"/>
        <v>89.93288591</v>
      </c>
    </row>
    <row r="23" ht="15.75" customHeight="1">
      <c r="A23" s="29">
        <v>18.0</v>
      </c>
      <c r="B23" s="29" t="s">
        <v>28</v>
      </c>
      <c r="C23" s="39">
        <v>4.0</v>
      </c>
      <c r="D23" s="39">
        <v>2.0</v>
      </c>
      <c r="E23" s="39">
        <v>13.0</v>
      </c>
      <c r="F23" s="82">
        <f t="shared" si="2"/>
        <v>6</v>
      </c>
      <c r="G23" s="82">
        <f t="shared" si="3"/>
        <v>13</v>
      </c>
      <c r="H23" s="82">
        <f t="shared" si="4"/>
        <v>85.71428571</v>
      </c>
      <c r="I23" s="68">
        <f t="shared" si="5"/>
        <v>81.25</v>
      </c>
      <c r="J23" s="39">
        <v>8.0</v>
      </c>
      <c r="K23" s="39">
        <v>4.0</v>
      </c>
      <c r="L23" s="39">
        <v>15.0</v>
      </c>
      <c r="M23" s="82">
        <f t="shared" si="6"/>
        <v>18</v>
      </c>
      <c r="N23" s="82">
        <f t="shared" si="7"/>
        <v>28</v>
      </c>
      <c r="O23" s="82">
        <f t="shared" si="8"/>
        <v>85.71428571</v>
      </c>
      <c r="P23" s="68">
        <f t="shared" si="9"/>
        <v>84.84848485</v>
      </c>
      <c r="Q23" s="40">
        <v>8.0</v>
      </c>
      <c r="R23" s="40">
        <v>2.0</v>
      </c>
      <c r="S23" s="40">
        <v>10.0</v>
      </c>
      <c r="T23" s="82">
        <f t="shared" si="10"/>
        <v>28</v>
      </c>
      <c r="U23" s="82">
        <f t="shared" si="11"/>
        <v>38</v>
      </c>
      <c r="V23" s="82">
        <f t="shared" si="12"/>
        <v>80</v>
      </c>
      <c r="W23" s="68">
        <f t="shared" si="13"/>
        <v>88.37209302</v>
      </c>
      <c r="X23" s="40">
        <v>7.0</v>
      </c>
      <c r="Y23" s="40">
        <v>1.0</v>
      </c>
      <c r="Z23" s="40">
        <v>10.0</v>
      </c>
      <c r="AA23" s="82">
        <f t="shared" si="14"/>
        <v>36</v>
      </c>
      <c r="AB23" s="82">
        <f t="shared" si="15"/>
        <v>48</v>
      </c>
      <c r="AC23" s="82">
        <f t="shared" si="16"/>
        <v>83.72093023</v>
      </c>
      <c r="AD23" s="82">
        <f t="shared" si="17"/>
        <v>90.56603774</v>
      </c>
      <c r="AE23" s="40">
        <v>6.0</v>
      </c>
      <c r="AF23" s="40">
        <v>1.0</v>
      </c>
      <c r="AG23" s="40">
        <v>13.0</v>
      </c>
      <c r="AH23" s="82">
        <f t="shared" si="18"/>
        <v>43</v>
      </c>
      <c r="AI23" s="82">
        <f t="shared" si="19"/>
        <v>61</v>
      </c>
      <c r="AJ23" s="83">
        <f t="shared" si="20"/>
        <v>84.31372549</v>
      </c>
      <c r="AK23" s="68">
        <f t="shared" si="21"/>
        <v>92.42424242</v>
      </c>
      <c r="AL23" s="40">
        <v>10.0</v>
      </c>
      <c r="AM23" s="40">
        <v>4.0</v>
      </c>
      <c r="AN23" s="40">
        <v>9.0</v>
      </c>
      <c r="AO23" s="82">
        <f t="shared" si="22"/>
        <v>57</v>
      </c>
      <c r="AP23" s="82">
        <f t="shared" si="23"/>
        <v>70</v>
      </c>
      <c r="AQ23" s="82">
        <f t="shared" si="24"/>
        <v>83.82352941</v>
      </c>
      <c r="AR23" s="82">
        <f t="shared" si="25"/>
        <v>93.33333333</v>
      </c>
      <c r="AS23" s="40">
        <v>8.0</v>
      </c>
      <c r="AT23" s="40">
        <v>6.0</v>
      </c>
      <c r="AU23" s="40">
        <v>12.0</v>
      </c>
      <c r="AV23" s="82">
        <f t="shared" si="26"/>
        <v>71</v>
      </c>
      <c r="AW23" s="82">
        <f t="shared" si="27"/>
        <v>82</v>
      </c>
      <c r="AX23" s="82">
        <f t="shared" si="28"/>
        <v>82.55813953</v>
      </c>
      <c r="AY23" s="82">
        <f t="shared" si="29"/>
        <v>94.25287356</v>
      </c>
      <c r="AZ23" s="40">
        <v>3.0</v>
      </c>
      <c r="BA23" s="40">
        <v>6.0</v>
      </c>
      <c r="BB23" s="40">
        <v>10.0</v>
      </c>
      <c r="BC23" s="82">
        <f t="shared" si="30"/>
        <v>80</v>
      </c>
      <c r="BD23" s="82">
        <f t="shared" si="31"/>
        <v>92</v>
      </c>
      <c r="BE23" s="82">
        <f t="shared" ref="BE23:BF23" si="65">BC23/99%</f>
        <v>80.80808081</v>
      </c>
      <c r="BF23" s="82">
        <f t="shared" si="65"/>
        <v>92.92929293</v>
      </c>
      <c r="BG23" s="40">
        <v>10.0</v>
      </c>
      <c r="BH23" s="40">
        <v>3.0</v>
      </c>
      <c r="BI23" s="40">
        <v>10.0</v>
      </c>
      <c r="BJ23" s="82">
        <f t="shared" si="33"/>
        <v>93</v>
      </c>
      <c r="BK23" s="82">
        <f t="shared" si="34"/>
        <v>102</v>
      </c>
      <c r="BL23" s="82">
        <f t="shared" si="35"/>
        <v>77.5</v>
      </c>
      <c r="BM23" s="82">
        <f t="shared" si="36"/>
        <v>93.57798165</v>
      </c>
      <c r="BN23" s="40">
        <v>9.0</v>
      </c>
      <c r="BO23" s="40">
        <v>8.0</v>
      </c>
      <c r="BP23" s="40">
        <v>16.0</v>
      </c>
      <c r="BQ23" s="82">
        <f t="shared" si="37"/>
        <v>110</v>
      </c>
      <c r="BR23" s="82">
        <f t="shared" si="38"/>
        <v>118</v>
      </c>
      <c r="BS23" s="82">
        <f t="shared" si="39"/>
        <v>79.13669065</v>
      </c>
      <c r="BT23" s="82">
        <f t="shared" si="40"/>
        <v>94.4</v>
      </c>
      <c r="BU23" s="40">
        <v>12.0</v>
      </c>
      <c r="BV23" s="40">
        <v>3.0</v>
      </c>
      <c r="BW23" s="40">
        <v>11.0</v>
      </c>
      <c r="BX23" s="82">
        <f t="shared" si="41"/>
        <v>125</v>
      </c>
      <c r="BY23" s="82">
        <f t="shared" si="42"/>
        <v>129</v>
      </c>
      <c r="BZ23" s="82">
        <f t="shared" si="43"/>
        <v>80.12820513</v>
      </c>
      <c r="CA23" s="82">
        <f t="shared" si="44"/>
        <v>93.47826087</v>
      </c>
      <c r="CB23" s="40">
        <v>6.0</v>
      </c>
      <c r="CC23" s="40">
        <v>2.0</v>
      </c>
      <c r="CD23" s="40">
        <v>8.0</v>
      </c>
      <c r="CE23" s="82">
        <f t="shared" si="45"/>
        <v>133</v>
      </c>
      <c r="CF23" s="82">
        <f t="shared" si="46"/>
        <v>137</v>
      </c>
      <c r="CG23" s="82">
        <f t="shared" si="47"/>
        <v>78.69822485</v>
      </c>
      <c r="CH23" s="82">
        <f t="shared" si="48"/>
        <v>91.94630872</v>
      </c>
    </row>
    <row r="24" ht="15.75" customHeight="1">
      <c r="A24" s="29">
        <v>19.0</v>
      </c>
      <c r="B24" s="29" t="s">
        <v>29</v>
      </c>
      <c r="C24" s="39">
        <v>2.0</v>
      </c>
      <c r="D24" s="39">
        <v>2.0</v>
      </c>
      <c r="E24" s="39">
        <v>7.0</v>
      </c>
      <c r="F24" s="82">
        <f t="shared" si="2"/>
        <v>4</v>
      </c>
      <c r="G24" s="82">
        <f t="shared" si="3"/>
        <v>7</v>
      </c>
      <c r="H24" s="82">
        <f t="shared" si="4"/>
        <v>57.14285714</v>
      </c>
      <c r="I24" s="68">
        <f t="shared" si="5"/>
        <v>43.75</v>
      </c>
      <c r="J24" s="39">
        <v>7.0</v>
      </c>
      <c r="K24" s="39">
        <v>4.0</v>
      </c>
      <c r="L24" s="39">
        <v>14.0</v>
      </c>
      <c r="M24" s="82">
        <f t="shared" si="6"/>
        <v>15</v>
      </c>
      <c r="N24" s="82">
        <f t="shared" si="7"/>
        <v>21</v>
      </c>
      <c r="O24" s="82">
        <f t="shared" si="8"/>
        <v>71.42857143</v>
      </c>
      <c r="P24" s="68">
        <f t="shared" si="9"/>
        <v>63.63636364</v>
      </c>
      <c r="Q24" s="40">
        <v>1.0</v>
      </c>
      <c r="R24" s="40">
        <v>0.0</v>
      </c>
      <c r="S24" s="40">
        <v>4.0</v>
      </c>
      <c r="T24" s="82">
        <f t="shared" si="10"/>
        <v>16</v>
      </c>
      <c r="U24" s="82">
        <f t="shared" si="11"/>
        <v>25</v>
      </c>
      <c r="V24" s="82">
        <f t="shared" si="12"/>
        <v>45.71428571</v>
      </c>
      <c r="W24" s="68">
        <f t="shared" si="13"/>
        <v>58.13953488</v>
      </c>
      <c r="X24" s="40">
        <v>4.0</v>
      </c>
      <c r="Y24" s="40">
        <v>0.0</v>
      </c>
      <c r="Z24" s="40">
        <v>10.0</v>
      </c>
      <c r="AA24" s="82">
        <f t="shared" si="14"/>
        <v>20</v>
      </c>
      <c r="AB24" s="82">
        <f t="shared" si="15"/>
        <v>35</v>
      </c>
      <c r="AC24" s="82">
        <f t="shared" si="16"/>
        <v>46.51162791</v>
      </c>
      <c r="AD24" s="82">
        <f t="shared" si="17"/>
        <v>66.03773585</v>
      </c>
      <c r="AE24" s="40">
        <v>4.0</v>
      </c>
      <c r="AF24" s="40">
        <v>1.0</v>
      </c>
      <c r="AG24" s="40">
        <v>13.0</v>
      </c>
      <c r="AH24" s="82">
        <f t="shared" si="18"/>
        <v>25</v>
      </c>
      <c r="AI24" s="82">
        <f t="shared" si="19"/>
        <v>48</v>
      </c>
      <c r="AJ24" s="83">
        <f t="shared" si="20"/>
        <v>49.01960784</v>
      </c>
      <c r="AK24" s="68">
        <f t="shared" si="21"/>
        <v>72.72727273</v>
      </c>
      <c r="AL24" s="40">
        <v>12.0</v>
      </c>
      <c r="AM24" s="40">
        <v>5.0</v>
      </c>
      <c r="AN24" s="40">
        <v>9.0</v>
      </c>
      <c r="AO24" s="82">
        <f t="shared" si="22"/>
        <v>42</v>
      </c>
      <c r="AP24" s="82">
        <f t="shared" si="23"/>
        <v>57</v>
      </c>
      <c r="AQ24" s="82">
        <f t="shared" si="24"/>
        <v>61.76470588</v>
      </c>
      <c r="AR24" s="82">
        <f t="shared" si="25"/>
        <v>76</v>
      </c>
      <c r="AS24" s="40">
        <v>8.0</v>
      </c>
      <c r="AT24" s="40">
        <v>4.0</v>
      </c>
      <c r="AU24" s="40">
        <v>6.0</v>
      </c>
      <c r="AV24" s="82">
        <f t="shared" si="26"/>
        <v>54</v>
      </c>
      <c r="AW24" s="82">
        <f t="shared" si="27"/>
        <v>63</v>
      </c>
      <c r="AX24" s="82">
        <f t="shared" si="28"/>
        <v>62.79069767</v>
      </c>
      <c r="AY24" s="82">
        <f t="shared" si="29"/>
        <v>72.4137931</v>
      </c>
      <c r="AZ24" s="40">
        <v>7.0</v>
      </c>
      <c r="BA24" s="40">
        <v>6.0</v>
      </c>
      <c r="BB24" s="40">
        <v>10.0</v>
      </c>
      <c r="BC24" s="82">
        <f t="shared" si="30"/>
        <v>67</v>
      </c>
      <c r="BD24" s="82">
        <f t="shared" si="31"/>
        <v>73</v>
      </c>
      <c r="BE24" s="82">
        <f t="shared" ref="BE24:BF24" si="66">BC24/99%</f>
        <v>67.67676768</v>
      </c>
      <c r="BF24" s="82">
        <f t="shared" si="66"/>
        <v>73.73737374</v>
      </c>
      <c r="BG24" s="40">
        <v>11.0</v>
      </c>
      <c r="BH24" s="40">
        <v>7.0</v>
      </c>
      <c r="BI24" s="40">
        <v>8.0</v>
      </c>
      <c r="BJ24" s="82">
        <f t="shared" si="33"/>
        <v>85</v>
      </c>
      <c r="BK24" s="82">
        <f t="shared" si="34"/>
        <v>81</v>
      </c>
      <c r="BL24" s="82">
        <f t="shared" si="35"/>
        <v>70.83333333</v>
      </c>
      <c r="BM24" s="82">
        <f t="shared" si="36"/>
        <v>74.31192661</v>
      </c>
      <c r="BN24" s="40">
        <v>10.0</v>
      </c>
      <c r="BO24" s="40">
        <v>6.0</v>
      </c>
      <c r="BP24" s="40">
        <v>14.0</v>
      </c>
      <c r="BQ24" s="82">
        <f t="shared" si="37"/>
        <v>101</v>
      </c>
      <c r="BR24" s="82">
        <f t="shared" si="38"/>
        <v>95</v>
      </c>
      <c r="BS24" s="82">
        <f t="shared" si="39"/>
        <v>72.6618705</v>
      </c>
      <c r="BT24" s="82">
        <f t="shared" si="40"/>
        <v>76</v>
      </c>
      <c r="BU24" s="40">
        <v>14.0</v>
      </c>
      <c r="BV24" s="40">
        <v>3.0</v>
      </c>
      <c r="BW24" s="40">
        <v>11.0</v>
      </c>
      <c r="BX24" s="82">
        <f t="shared" si="41"/>
        <v>118</v>
      </c>
      <c r="BY24" s="82">
        <f t="shared" si="42"/>
        <v>106</v>
      </c>
      <c r="BZ24" s="82">
        <f t="shared" si="43"/>
        <v>75.64102564</v>
      </c>
      <c r="CA24" s="82">
        <f t="shared" si="44"/>
        <v>76.8115942</v>
      </c>
      <c r="CB24" s="40">
        <v>4.0</v>
      </c>
      <c r="CC24" s="40">
        <v>2.0</v>
      </c>
      <c r="CD24" s="40">
        <v>9.0</v>
      </c>
      <c r="CE24" s="82">
        <f t="shared" si="45"/>
        <v>124</v>
      </c>
      <c r="CF24" s="82">
        <f t="shared" si="46"/>
        <v>115</v>
      </c>
      <c r="CG24" s="82">
        <f t="shared" si="47"/>
        <v>73.37278107</v>
      </c>
      <c r="CH24" s="82">
        <f t="shared" si="48"/>
        <v>77.18120805</v>
      </c>
    </row>
    <row r="25" ht="15.75" customHeight="1">
      <c r="A25" s="29">
        <v>20.0</v>
      </c>
      <c r="B25" s="29" t="s">
        <v>30</v>
      </c>
      <c r="C25" s="39">
        <v>5.0</v>
      </c>
      <c r="D25" s="39">
        <v>2.0</v>
      </c>
      <c r="E25" s="39">
        <v>16.0</v>
      </c>
      <c r="F25" s="82">
        <f t="shared" si="2"/>
        <v>7</v>
      </c>
      <c r="G25" s="82">
        <f t="shared" si="3"/>
        <v>16</v>
      </c>
      <c r="H25" s="82">
        <f t="shared" si="4"/>
        <v>100</v>
      </c>
      <c r="I25" s="68">
        <f t="shared" si="5"/>
        <v>100</v>
      </c>
      <c r="J25" s="39">
        <v>10.0</v>
      </c>
      <c r="K25" s="39">
        <v>3.0</v>
      </c>
      <c r="L25" s="39">
        <v>11.0</v>
      </c>
      <c r="M25" s="82">
        <f t="shared" si="6"/>
        <v>20</v>
      </c>
      <c r="N25" s="82">
        <f t="shared" si="7"/>
        <v>27</v>
      </c>
      <c r="O25" s="82">
        <f t="shared" si="8"/>
        <v>95.23809524</v>
      </c>
      <c r="P25" s="68">
        <f t="shared" si="9"/>
        <v>81.81818182</v>
      </c>
      <c r="Q25" s="40">
        <v>11.0</v>
      </c>
      <c r="R25" s="40">
        <v>2.0</v>
      </c>
      <c r="S25" s="40">
        <v>10.0</v>
      </c>
      <c r="T25" s="82">
        <f t="shared" si="10"/>
        <v>33</v>
      </c>
      <c r="U25" s="82">
        <f t="shared" si="11"/>
        <v>37</v>
      </c>
      <c r="V25" s="82">
        <f t="shared" si="12"/>
        <v>94.28571429</v>
      </c>
      <c r="W25" s="68">
        <f t="shared" si="13"/>
        <v>86.04651163</v>
      </c>
      <c r="X25" s="40">
        <v>7.0</v>
      </c>
      <c r="Y25" s="40">
        <v>1.0</v>
      </c>
      <c r="Z25" s="40">
        <v>10.0</v>
      </c>
      <c r="AA25" s="82">
        <f t="shared" si="14"/>
        <v>41</v>
      </c>
      <c r="AB25" s="82">
        <f t="shared" si="15"/>
        <v>47</v>
      </c>
      <c r="AC25" s="82">
        <f t="shared" si="16"/>
        <v>95.34883721</v>
      </c>
      <c r="AD25" s="82">
        <f t="shared" si="17"/>
        <v>88.67924528</v>
      </c>
      <c r="AE25" s="40">
        <v>6.0</v>
      </c>
      <c r="AF25" s="40">
        <v>0.0</v>
      </c>
      <c r="AG25" s="40">
        <v>10.0</v>
      </c>
      <c r="AH25" s="82">
        <f t="shared" si="18"/>
        <v>47</v>
      </c>
      <c r="AI25" s="82">
        <f t="shared" si="19"/>
        <v>57</v>
      </c>
      <c r="AJ25" s="83">
        <f t="shared" si="20"/>
        <v>92.15686275</v>
      </c>
      <c r="AK25" s="68">
        <f t="shared" si="21"/>
        <v>86.36363636</v>
      </c>
      <c r="AL25" s="40">
        <v>9.0</v>
      </c>
      <c r="AM25" s="40">
        <v>5.0</v>
      </c>
      <c r="AN25" s="40">
        <v>9.0</v>
      </c>
      <c r="AO25" s="82">
        <f t="shared" si="22"/>
        <v>61</v>
      </c>
      <c r="AP25" s="82">
        <f t="shared" si="23"/>
        <v>66</v>
      </c>
      <c r="AQ25" s="82">
        <f t="shared" si="24"/>
        <v>89.70588235</v>
      </c>
      <c r="AR25" s="82">
        <f t="shared" si="25"/>
        <v>88</v>
      </c>
      <c r="AS25" s="40">
        <v>8.0</v>
      </c>
      <c r="AT25" s="40">
        <v>5.0</v>
      </c>
      <c r="AU25" s="40">
        <v>9.0</v>
      </c>
      <c r="AV25" s="82">
        <f t="shared" si="26"/>
        <v>74</v>
      </c>
      <c r="AW25" s="82">
        <f t="shared" si="27"/>
        <v>75</v>
      </c>
      <c r="AX25" s="82">
        <f t="shared" si="28"/>
        <v>86.04651163</v>
      </c>
      <c r="AY25" s="82">
        <f t="shared" si="29"/>
        <v>86.20689655</v>
      </c>
      <c r="AZ25" s="40">
        <v>6.0</v>
      </c>
      <c r="BA25" s="40">
        <v>4.0</v>
      </c>
      <c r="BB25" s="40">
        <v>10.0</v>
      </c>
      <c r="BC25" s="82">
        <f t="shared" si="30"/>
        <v>84</v>
      </c>
      <c r="BD25" s="82">
        <f t="shared" si="31"/>
        <v>85</v>
      </c>
      <c r="BE25" s="82">
        <f t="shared" ref="BE25:BF25" si="67">BC25/99%</f>
        <v>84.84848485</v>
      </c>
      <c r="BF25" s="82">
        <f t="shared" si="67"/>
        <v>85.85858586</v>
      </c>
      <c r="BG25" s="40">
        <v>13.0</v>
      </c>
      <c r="BH25" s="40">
        <v>7.0</v>
      </c>
      <c r="BI25" s="40">
        <v>10.0</v>
      </c>
      <c r="BJ25" s="82">
        <f t="shared" si="33"/>
        <v>104</v>
      </c>
      <c r="BK25" s="82">
        <f t="shared" si="34"/>
        <v>95</v>
      </c>
      <c r="BL25" s="82">
        <f t="shared" si="35"/>
        <v>86.66666667</v>
      </c>
      <c r="BM25" s="82">
        <f t="shared" si="36"/>
        <v>87.1559633</v>
      </c>
      <c r="BN25" s="40">
        <v>11.0</v>
      </c>
      <c r="BO25" s="40">
        <v>8.0</v>
      </c>
      <c r="BP25" s="40">
        <v>16.0</v>
      </c>
      <c r="BQ25" s="82">
        <f t="shared" si="37"/>
        <v>123</v>
      </c>
      <c r="BR25" s="82">
        <f t="shared" si="38"/>
        <v>111</v>
      </c>
      <c r="BS25" s="82">
        <f t="shared" si="39"/>
        <v>88.48920863</v>
      </c>
      <c r="BT25" s="82">
        <f t="shared" si="40"/>
        <v>88.8</v>
      </c>
      <c r="BU25" s="40">
        <v>12.0</v>
      </c>
      <c r="BV25" s="40">
        <v>2.0</v>
      </c>
      <c r="BW25" s="40">
        <v>9.0</v>
      </c>
      <c r="BX25" s="82">
        <f t="shared" si="41"/>
        <v>137</v>
      </c>
      <c r="BY25" s="82">
        <f t="shared" si="42"/>
        <v>120</v>
      </c>
      <c r="BZ25" s="82">
        <f t="shared" si="43"/>
        <v>87.82051282</v>
      </c>
      <c r="CA25" s="82">
        <f t="shared" si="44"/>
        <v>86.95652174</v>
      </c>
      <c r="CB25" s="40">
        <v>6.0</v>
      </c>
      <c r="CC25" s="40">
        <v>2.0</v>
      </c>
      <c r="CD25" s="40">
        <v>11.0</v>
      </c>
      <c r="CE25" s="82">
        <f t="shared" si="45"/>
        <v>145</v>
      </c>
      <c r="CF25" s="82">
        <f t="shared" si="46"/>
        <v>131</v>
      </c>
      <c r="CG25" s="82">
        <f t="shared" si="47"/>
        <v>85.79881657</v>
      </c>
      <c r="CH25" s="82">
        <f t="shared" si="48"/>
        <v>87.91946309</v>
      </c>
    </row>
    <row r="26" ht="15.75" customHeight="1">
      <c r="A26" s="29">
        <v>21.0</v>
      </c>
      <c r="B26" s="30" t="s">
        <v>31</v>
      </c>
      <c r="C26" s="39">
        <v>2.0</v>
      </c>
      <c r="D26" s="39">
        <v>1.0</v>
      </c>
      <c r="E26" s="39">
        <v>4.0</v>
      </c>
      <c r="F26" s="82">
        <f t="shared" si="2"/>
        <v>3</v>
      </c>
      <c r="G26" s="82">
        <f t="shared" si="3"/>
        <v>4</v>
      </c>
      <c r="H26" s="82">
        <f t="shared" si="4"/>
        <v>42.85714286</v>
      </c>
      <c r="I26" s="68">
        <f t="shared" si="5"/>
        <v>25</v>
      </c>
      <c r="J26" s="39">
        <v>8.0</v>
      </c>
      <c r="K26" s="39">
        <v>3.0</v>
      </c>
      <c r="L26" s="39">
        <v>15.0</v>
      </c>
      <c r="M26" s="82">
        <f t="shared" si="6"/>
        <v>14</v>
      </c>
      <c r="N26" s="82">
        <f t="shared" si="7"/>
        <v>19</v>
      </c>
      <c r="O26" s="82">
        <f t="shared" si="8"/>
        <v>66.66666667</v>
      </c>
      <c r="P26" s="68">
        <f t="shared" si="9"/>
        <v>57.57575758</v>
      </c>
      <c r="Q26" s="40">
        <v>9.0</v>
      </c>
      <c r="R26" s="40">
        <v>1.0</v>
      </c>
      <c r="S26" s="40">
        <v>7.0</v>
      </c>
      <c r="T26" s="82">
        <f t="shared" si="10"/>
        <v>24</v>
      </c>
      <c r="U26" s="82">
        <f t="shared" si="11"/>
        <v>26</v>
      </c>
      <c r="V26" s="82">
        <f t="shared" si="12"/>
        <v>68.57142857</v>
      </c>
      <c r="W26" s="68">
        <f t="shared" si="13"/>
        <v>60.46511628</v>
      </c>
      <c r="X26" s="40">
        <v>3.0</v>
      </c>
      <c r="Y26" s="40">
        <v>1.0</v>
      </c>
      <c r="Z26" s="40">
        <v>10.0</v>
      </c>
      <c r="AA26" s="82">
        <f t="shared" si="14"/>
        <v>28</v>
      </c>
      <c r="AB26" s="82">
        <f t="shared" si="15"/>
        <v>36</v>
      </c>
      <c r="AC26" s="82">
        <f t="shared" si="16"/>
        <v>65.11627907</v>
      </c>
      <c r="AD26" s="82">
        <f t="shared" si="17"/>
        <v>67.9245283</v>
      </c>
      <c r="AE26" s="40">
        <v>6.0</v>
      </c>
      <c r="AF26" s="40">
        <v>1.0</v>
      </c>
      <c r="AG26" s="40">
        <v>4.0</v>
      </c>
      <c r="AH26" s="82">
        <f t="shared" si="18"/>
        <v>35</v>
      </c>
      <c r="AI26" s="82">
        <f t="shared" si="19"/>
        <v>40</v>
      </c>
      <c r="AJ26" s="83">
        <f t="shared" si="20"/>
        <v>68.62745098</v>
      </c>
      <c r="AK26" s="68">
        <f t="shared" si="21"/>
        <v>60.60606061</v>
      </c>
      <c r="AL26" s="40">
        <v>12.0</v>
      </c>
      <c r="AM26" s="40">
        <v>4.0</v>
      </c>
      <c r="AN26" s="40">
        <v>9.0</v>
      </c>
      <c r="AO26" s="82">
        <f t="shared" si="22"/>
        <v>51</v>
      </c>
      <c r="AP26" s="82">
        <f t="shared" si="23"/>
        <v>49</v>
      </c>
      <c r="AQ26" s="82">
        <f t="shared" si="24"/>
        <v>75</v>
      </c>
      <c r="AR26" s="82">
        <f t="shared" si="25"/>
        <v>65.33333333</v>
      </c>
      <c r="AS26" s="40">
        <v>9.0</v>
      </c>
      <c r="AT26" s="40">
        <v>5.0</v>
      </c>
      <c r="AU26" s="40">
        <v>9.0</v>
      </c>
      <c r="AV26" s="82">
        <f t="shared" si="26"/>
        <v>65</v>
      </c>
      <c r="AW26" s="82">
        <f t="shared" si="27"/>
        <v>58</v>
      </c>
      <c r="AX26" s="82">
        <f t="shared" si="28"/>
        <v>75.58139535</v>
      </c>
      <c r="AY26" s="82">
        <f t="shared" si="29"/>
        <v>66.66666667</v>
      </c>
      <c r="AZ26" s="40">
        <v>6.0</v>
      </c>
      <c r="BA26" s="40">
        <v>6.0</v>
      </c>
      <c r="BB26" s="40">
        <v>10.0</v>
      </c>
      <c r="BC26" s="82">
        <f t="shared" si="30"/>
        <v>77</v>
      </c>
      <c r="BD26" s="82">
        <f t="shared" si="31"/>
        <v>68</v>
      </c>
      <c r="BE26" s="82">
        <f t="shared" ref="BE26:BF26" si="68">BC26/99%</f>
        <v>77.77777778</v>
      </c>
      <c r="BF26" s="82">
        <f t="shared" si="68"/>
        <v>68.68686869</v>
      </c>
      <c r="BG26" s="40">
        <v>12.0</v>
      </c>
      <c r="BH26" s="40">
        <v>7.0</v>
      </c>
      <c r="BI26" s="40">
        <v>8.0</v>
      </c>
      <c r="BJ26" s="82">
        <f t="shared" si="33"/>
        <v>96</v>
      </c>
      <c r="BK26" s="82">
        <f t="shared" si="34"/>
        <v>76</v>
      </c>
      <c r="BL26" s="82">
        <f t="shared" si="35"/>
        <v>80</v>
      </c>
      <c r="BM26" s="82">
        <f t="shared" si="36"/>
        <v>69.72477064</v>
      </c>
      <c r="BN26" s="40">
        <v>9.0</v>
      </c>
      <c r="BO26" s="40">
        <v>8.0</v>
      </c>
      <c r="BP26" s="40">
        <v>16.0</v>
      </c>
      <c r="BQ26" s="82">
        <f t="shared" si="37"/>
        <v>113</v>
      </c>
      <c r="BR26" s="82">
        <f t="shared" si="38"/>
        <v>92</v>
      </c>
      <c r="BS26" s="82">
        <f t="shared" si="39"/>
        <v>81.29496403</v>
      </c>
      <c r="BT26" s="82">
        <f t="shared" si="40"/>
        <v>73.6</v>
      </c>
      <c r="BU26" s="40">
        <v>13.0</v>
      </c>
      <c r="BV26" s="40">
        <v>3.0</v>
      </c>
      <c r="BW26" s="40">
        <v>11.0</v>
      </c>
      <c r="BX26" s="82">
        <f t="shared" si="41"/>
        <v>129</v>
      </c>
      <c r="BY26" s="82">
        <f t="shared" si="42"/>
        <v>103</v>
      </c>
      <c r="BZ26" s="82">
        <f t="shared" si="43"/>
        <v>82.69230769</v>
      </c>
      <c r="CA26" s="82">
        <f t="shared" si="44"/>
        <v>74.63768116</v>
      </c>
      <c r="CB26" s="40">
        <v>8.0</v>
      </c>
      <c r="CC26" s="40">
        <v>2.0</v>
      </c>
      <c r="CD26" s="40">
        <v>11.0</v>
      </c>
      <c r="CE26" s="82">
        <f t="shared" si="45"/>
        <v>139</v>
      </c>
      <c r="CF26" s="82">
        <f t="shared" si="46"/>
        <v>114</v>
      </c>
      <c r="CG26" s="82">
        <f t="shared" si="47"/>
        <v>82.24852071</v>
      </c>
      <c r="CH26" s="82">
        <f t="shared" si="48"/>
        <v>76.51006711</v>
      </c>
    </row>
    <row r="27" ht="15.75" customHeight="1">
      <c r="A27" s="29">
        <v>22.0</v>
      </c>
      <c r="B27" s="30" t="s">
        <v>32</v>
      </c>
      <c r="C27" s="39">
        <v>4.0</v>
      </c>
      <c r="D27" s="39">
        <v>2.0</v>
      </c>
      <c r="E27" s="39">
        <v>16.0</v>
      </c>
      <c r="F27" s="82">
        <f t="shared" si="2"/>
        <v>6</v>
      </c>
      <c r="G27" s="82">
        <f t="shared" si="3"/>
        <v>16</v>
      </c>
      <c r="H27" s="82">
        <f t="shared" si="4"/>
        <v>85.71428571</v>
      </c>
      <c r="I27" s="68">
        <f t="shared" si="5"/>
        <v>100</v>
      </c>
      <c r="J27" s="39">
        <v>8.0</v>
      </c>
      <c r="K27" s="39">
        <v>4.0</v>
      </c>
      <c r="L27" s="39">
        <v>14.0</v>
      </c>
      <c r="M27" s="82">
        <f t="shared" si="6"/>
        <v>18</v>
      </c>
      <c r="N27" s="82">
        <f t="shared" si="7"/>
        <v>30</v>
      </c>
      <c r="O27" s="82">
        <f t="shared" si="8"/>
        <v>85.71428571</v>
      </c>
      <c r="P27" s="68">
        <f t="shared" si="9"/>
        <v>90.90909091</v>
      </c>
      <c r="Q27" s="40">
        <v>11.0</v>
      </c>
      <c r="R27" s="40">
        <v>2.0</v>
      </c>
      <c r="S27" s="40">
        <v>10.0</v>
      </c>
      <c r="T27" s="82">
        <f t="shared" si="10"/>
        <v>31</v>
      </c>
      <c r="U27" s="82">
        <f t="shared" si="11"/>
        <v>40</v>
      </c>
      <c r="V27" s="82">
        <f t="shared" si="12"/>
        <v>88.57142857</v>
      </c>
      <c r="W27" s="68">
        <f t="shared" si="13"/>
        <v>93.02325581</v>
      </c>
      <c r="X27" s="40">
        <v>6.0</v>
      </c>
      <c r="Y27" s="40">
        <v>1.0</v>
      </c>
      <c r="Z27" s="40">
        <v>10.0</v>
      </c>
      <c r="AA27" s="82">
        <f t="shared" si="14"/>
        <v>38</v>
      </c>
      <c r="AB27" s="82">
        <f t="shared" si="15"/>
        <v>50</v>
      </c>
      <c r="AC27" s="82">
        <f t="shared" si="16"/>
        <v>88.37209302</v>
      </c>
      <c r="AD27" s="82">
        <f t="shared" si="17"/>
        <v>94.33962264</v>
      </c>
      <c r="AE27" s="40">
        <v>7.0</v>
      </c>
      <c r="AF27" s="40">
        <v>1.0</v>
      </c>
      <c r="AG27" s="40">
        <v>13.0</v>
      </c>
      <c r="AH27" s="82">
        <f t="shared" si="18"/>
        <v>46</v>
      </c>
      <c r="AI27" s="82">
        <f t="shared" si="19"/>
        <v>63</v>
      </c>
      <c r="AJ27" s="83">
        <f t="shared" si="20"/>
        <v>90.19607843</v>
      </c>
      <c r="AK27" s="68">
        <f t="shared" si="21"/>
        <v>95.45454545</v>
      </c>
      <c r="AL27" s="40">
        <v>11.0</v>
      </c>
      <c r="AM27" s="40">
        <v>4.0</v>
      </c>
      <c r="AN27" s="40">
        <v>9.0</v>
      </c>
      <c r="AO27" s="82">
        <f t="shared" si="22"/>
        <v>61</v>
      </c>
      <c r="AP27" s="82">
        <f t="shared" si="23"/>
        <v>72</v>
      </c>
      <c r="AQ27" s="82">
        <f t="shared" si="24"/>
        <v>89.70588235</v>
      </c>
      <c r="AR27" s="82">
        <f t="shared" si="25"/>
        <v>96</v>
      </c>
      <c r="AS27" s="40">
        <v>9.0</v>
      </c>
      <c r="AT27" s="40">
        <v>6.0</v>
      </c>
      <c r="AU27" s="40">
        <v>12.0</v>
      </c>
      <c r="AV27" s="82">
        <f t="shared" si="26"/>
        <v>76</v>
      </c>
      <c r="AW27" s="82">
        <f t="shared" si="27"/>
        <v>84</v>
      </c>
      <c r="AX27" s="82">
        <f t="shared" si="28"/>
        <v>88.37209302</v>
      </c>
      <c r="AY27" s="82">
        <f t="shared" si="29"/>
        <v>96.55172414</v>
      </c>
      <c r="AZ27" s="40">
        <v>5.0</v>
      </c>
      <c r="BA27" s="40">
        <v>4.0</v>
      </c>
      <c r="BB27" s="40">
        <v>12.0</v>
      </c>
      <c r="BC27" s="82">
        <f t="shared" si="30"/>
        <v>85</v>
      </c>
      <c r="BD27" s="82">
        <f t="shared" si="31"/>
        <v>96</v>
      </c>
      <c r="BE27" s="82">
        <f t="shared" ref="BE27:BF27" si="69">BC27/99%</f>
        <v>85.85858586</v>
      </c>
      <c r="BF27" s="82">
        <f t="shared" si="69"/>
        <v>96.96969697</v>
      </c>
      <c r="BG27" s="40">
        <v>11.0</v>
      </c>
      <c r="BH27" s="40">
        <v>7.0</v>
      </c>
      <c r="BI27" s="40">
        <v>10.0</v>
      </c>
      <c r="BJ27" s="82">
        <f t="shared" si="33"/>
        <v>103</v>
      </c>
      <c r="BK27" s="82">
        <f t="shared" si="34"/>
        <v>106</v>
      </c>
      <c r="BL27" s="82">
        <f t="shared" si="35"/>
        <v>85.83333333</v>
      </c>
      <c r="BM27" s="82">
        <f t="shared" si="36"/>
        <v>97.24770642</v>
      </c>
      <c r="BN27" s="40">
        <v>7.0</v>
      </c>
      <c r="BO27" s="40">
        <v>6.0</v>
      </c>
      <c r="BP27" s="40">
        <v>12.0</v>
      </c>
      <c r="BQ27" s="82">
        <f t="shared" si="37"/>
        <v>116</v>
      </c>
      <c r="BR27" s="82">
        <f t="shared" si="38"/>
        <v>118</v>
      </c>
      <c r="BS27" s="82">
        <f t="shared" si="39"/>
        <v>83.45323741</v>
      </c>
      <c r="BT27" s="82">
        <f t="shared" si="40"/>
        <v>94.4</v>
      </c>
      <c r="BU27" s="40">
        <v>13.0</v>
      </c>
      <c r="BV27" s="40">
        <v>3.0</v>
      </c>
      <c r="BW27" s="40">
        <v>13.0</v>
      </c>
      <c r="BX27" s="82">
        <f t="shared" si="41"/>
        <v>132</v>
      </c>
      <c r="BY27" s="82">
        <f t="shared" si="42"/>
        <v>131</v>
      </c>
      <c r="BZ27" s="82">
        <f t="shared" si="43"/>
        <v>84.61538462</v>
      </c>
      <c r="CA27" s="82">
        <f t="shared" si="44"/>
        <v>94.92753623</v>
      </c>
      <c r="CB27" s="40">
        <v>5.0</v>
      </c>
      <c r="CC27" s="40">
        <v>4.0</v>
      </c>
      <c r="CD27" s="40">
        <v>9.0</v>
      </c>
      <c r="CE27" s="82">
        <f t="shared" si="45"/>
        <v>141</v>
      </c>
      <c r="CF27" s="82">
        <f t="shared" si="46"/>
        <v>140</v>
      </c>
      <c r="CG27" s="82">
        <f t="shared" si="47"/>
        <v>83.43195266</v>
      </c>
      <c r="CH27" s="82">
        <f t="shared" si="48"/>
        <v>93.95973154</v>
      </c>
    </row>
    <row r="28" ht="15.75" customHeight="1">
      <c r="A28" s="29">
        <v>23.0</v>
      </c>
      <c r="B28" s="30" t="s">
        <v>33</v>
      </c>
      <c r="C28" s="39">
        <v>5.0</v>
      </c>
      <c r="D28" s="39">
        <v>2.0</v>
      </c>
      <c r="E28" s="39">
        <v>10.0</v>
      </c>
      <c r="F28" s="82">
        <f t="shared" si="2"/>
        <v>7</v>
      </c>
      <c r="G28" s="82">
        <f t="shared" si="3"/>
        <v>10</v>
      </c>
      <c r="H28" s="82">
        <f t="shared" si="4"/>
        <v>100</v>
      </c>
      <c r="I28" s="68">
        <f t="shared" si="5"/>
        <v>62.5</v>
      </c>
      <c r="J28" s="39">
        <v>10.0</v>
      </c>
      <c r="K28" s="39">
        <v>4.0</v>
      </c>
      <c r="L28" s="39">
        <v>9.0</v>
      </c>
      <c r="M28" s="82">
        <f t="shared" si="6"/>
        <v>21</v>
      </c>
      <c r="N28" s="82">
        <f t="shared" si="7"/>
        <v>19</v>
      </c>
      <c r="O28" s="82">
        <f t="shared" si="8"/>
        <v>100</v>
      </c>
      <c r="P28" s="68">
        <f t="shared" si="9"/>
        <v>57.57575758</v>
      </c>
      <c r="Q28" s="40">
        <v>10.0</v>
      </c>
      <c r="R28" s="40">
        <v>2.0</v>
      </c>
      <c r="S28" s="40">
        <v>7.0</v>
      </c>
      <c r="T28" s="82">
        <f t="shared" si="10"/>
        <v>33</v>
      </c>
      <c r="U28" s="82">
        <f t="shared" si="11"/>
        <v>26</v>
      </c>
      <c r="V28" s="82">
        <f t="shared" si="12"/>
        <v>94.28571429</v>
      </c>
      <c r="W28" s="68">
        <f t="shared" si="13"/>
        <v>60.46511628</v>
      </c>
      <c r="X28" s="40">
        <v>7.0</v>
      </c>
      <c r="Y28" s="40">
        <v>1.0</v>
      </c>
      <c r="Z28" s="40">
        <v>7.0</v>
      </c>
      <c r="AA28" s="82">
        <f t="shared" si="14"/>
        <v>41</v>
      </c>
      <c r="AB28" s="82">
        <f t="shared" si="15"/>
        <v>33</v>
      </c>
      <c r="AC28" s="82">
        <f t="shared" si="16"/>
        <v>95.34883721</v>
      </c>
      <c r="AD28" s="82">
        <f t="shared" si="17"/>
        <v>62.26415094</v>
      </c>
      <c r="AE28" s="40">
        <v>7.0</v>
      </c>
      <c r="AF28" s="40">
        <v>1.0</v>
      </c>
      <c r="AG28" s="40">
        <v>10.0</v>
      </c>
      <c r="AH28" s="82">
        <f t="shared" si="18"/>
        <v>49</v>
      </c>
      <c r="AI28" s="82">
        <f t="shared" si="19"/>
        <v>43</v>
      </c>
      <c r="AJ28" s="83">
        <f t="shared" si="20"/>
        <v>96.07843137</v>
      </c>
      <c r="AK28" s="68">
        <f t="shared" si="21"/>
        <v>65.15151515</v>
      </c>
      <c r="AL28" s="40">
        <v>9.0</v>
      </c>
      <c r="AM28" s="40">
        <v>5.0</v>
      </c>
      <c r="AN28" s="40">
        <v>9.0</v>
      </c>
      <c r="AO28" s="82">
        <f t="shared" si="22"/>
        <v>63</v>
      </c>
      <c r="AP28" s="82">
        <f t="shared" si="23"/>
        <v>52</v>
      </c>
      <c r="AQ28" s="82">
        <f t="shared" si="24"/>
        <v>92.64705882</v>
      </c>
      <c r="AR28" s="82">
        <f t="shared" si="25"/>
        <v>69.33333333</v>
      </c>
      <c r="AS28" s="40">
        <v>8.0</v>
      </c>
      <c r="AT28" s="40">
        <v>5.0</v>
      </c>
      <c r="AU28" s="40">
        <v>12.0</v>
      </c>
      <c r="AV28" s="82">
        <f t="shared" si="26"/>
        <v>76</v>
      </c>
      <c r="AW28" s="82">
        <f t="shared" si="27"/>
        <v>64</v>
      </c>
      <c r="AX28" s="82">
        <f t="shared" si="28"/>
        <v>88.37209302</v>
      </c>
      <c r="AY28" s="82">
        <f t="shared" si="29"/>
        <v>73.56321839</v>
      </c>
      <c r="AZ28" s="40">
        <v>5.0</v>
      </c>
      <c r="BA28" s="40">
        <v>6.0</v>
      </c>
      <c r="BB28" s="40">
        <v>12.0</v>
      </c>
      <c r="BC28" s="82">
        <f t="shared" si="30"/>
        <v>87</v>
      </c>
      <c r="BD28" s="82">
        <f t="shared" si="31"/>
        <v>76</v>
      </c>
      <c r="BE28" s="82">
        <f t="shared" ref="BE28:BF28" si="70">BC28/99%</f>
        <v>87.87878788</v>
      </c>
      <c r="BF28" s="82">
        <f t="shared" si="70"/>
        <v>76.76767677</v>
      </c>
      <c r="BG28" s="40">
        <v>12.0</v>
      </c>
      <c r="BH28" s="40">
        <v>7.0</v>
      </c>
      <c r="BI28" s="40">
        <v>8.0</v>
      </c>
      <c r="BJ28" s="82">
        <f t="shared" si="33"/>
        <v>106</v>
      </c>
      <c r="BK28" s="82">
        <f t="shared" si="34"/>
        <v>84</v>
      </c>
      <c r="BL28" s="82">
        <f t="shared" si="35"/>
        <v>88.33333333</v>
      </c>
      <c r="BM28" s="82">
        <f t="shared" si="36"/>
        <v>77.06422018</v>
      </c>
      <c r="BN28" s="40">
        <v>10.0</v>
      </c>
      <c r="BO28" s="40">
        <v>6.0</v>
      </c>
      <c r="BP28" s="40">
        <v>14.0</v>
      </c>
      <c r="BQ28" s="82">
        <f t="shared" si="37"/>
        <v>122</v>
      </c>
      <c r="BR28" s="82">
        <f t="shared" si="38"/>
        <v>98</v>
      </c>
      <c r="BS28" s="82">
        <f t="shared" si="39"/>
        <v>87.76978417</v>
      </c>
      <c r="BT28" s="82">
        <f t="shared" si="40"/>
        <v>78.4</v>
      </c>
      <c r="BU28" s="40">
        <v>13.0</v>
      </c>
      <c r="BV28" s="40">
        <v>3.0</v>
      </c>
      <c r="BW28" s="40">
        <v>13.0</v>
      </c>
      <c r="BX28" s="82">
        <f t="shared" si="41"/>
        <v>138</v>
      </c>
      <c r="BY28" s="82">
        <f t="shared" si="42"/>
        <v>111</v>
      </c>
      <c r="BZ28" s="82">
        <f t="shared" si="43"/>
        <v>88.46153846</v>
      </c>
      <c r="CA28" s="82">
        <f t="shared" si="44"/>
        <v>80.43478261</v>
      </c>
      <c r="CB28" s="40">
        <v>8.0</v>
      </c>
      <c r="CC28" s="40">
        <v>3.0</v>
      </c>
      <c r="CD28" s="40">
        <v>8.0</v>
      </c>
      <c r="CE28" s="82">
        <f t="shared" si="45"/>
        <v>149</v>
      </c>
      <c r="CF28" s="82">
        <f t="shared" si="46"/>
        <v>119</v>
      </c>
      <c r="CG28" s="82">
        <f t="shared" si="47"/>
        <v>88.16568047</v>
      </c>
      <c r="CH28" s="82">
        <f t="shared" si="48"/>
        <v>79.86577181</v>
      </c>
    </row>
    <row r="29" ht="15.75" customHeight="1">
      <c r="A29" s="29">
        <v>24.0</v>
      </c>
      <c r="B29" s="30" t="s">
        <v>34</v>
      </c>
      <c r="C29" s="39">
        <v>5.0</v>
      </c>
      <c r="D29" s="39">
        <v>2.0</v>
      </c>
      <c r="E29" s="39">
        <v>13.0</v>
      </c>
      <c r="F29" s="82">
        <f t="shared" si="2"/>
        <v>7</v>
      </c>
      <c r="G29" s="82">
        <f t="shared" si="3"/>
        <v>13</v>
      </c>
      <c r="H29" s="82">
        <f t="shared" si="4"/>
        <v>100</v>
      </c>
      <c r="I29" s="68">
        <f t="shared" si="5"/>
        <v>81.25</v>
      </c>
      <c r="J29" s="39">
        <v>10.0</v>
      </c>
      <c r="K29" s="39">
        <v>4.0</v>
      </c>
      <c r="L29" s="39">
        <v>17.0</v>
      </c>
      <c r="M29" s="82">
        <f t="shared" si="6"/>
        <v>21</v>
      </c>
      <c r="N29" s="82">
        <f t="shared" si="7"/>
        <v>30</v>
      </c>
      <c r="O29" s="82">
        <f t="shared" si="8"/>
        <v>100</v>
      </c>
      <c r="P29" s="68">
        <f t="shared" si="9"/>
        <v>90.90909091</v>
      </c>
      <c r="Q29" s="40">
        <v>11.0</v>
      </c>
      <c r="R29" s="40">
        <v>0.0</v>
      </c>
      <c r="S29" s="40">
        <v>10.0</v>
      </c>
      <c r="T29" s="82">
        <f t="shared" si="10"/>
        <v>32</v>
      </c>
      <c r="U29" s="82">
        <f t="shared" si="11"/>
        <v>40</v>
      </c>
      <c r="V29" s="82">
        <f t="shared" si="12"/>
        <v>91.42857143</v>
      </c>
      <c r="W29" s="68">
        <f t="shared" si="13"/>
        <v>93.02325581</v>
      </c>
      <c r="X29" s="40">
        <v>7.0</v>
      </c>
      <c r="Y29" s="40">
        <v>1.0</v>
      </c>
      <c r="Z29" s="40">
        <v>7.0</v>
      </c>
      <c r="AA29" s="82">
        <f t="shared" si="14"/>
        <v>40</v>
      </c>
      <c r="AB29" s="82">
        <f t="shared" si="15"/>
        <v>47</v>
      </c>
      <c r="AC29" s="82">
        <f t="shared" si="16"/>
        <v>93.02325581</v>
      </c>
      <c r="AD29" s="82">
        <f t="shared" si="17"/>
        <v>88.67924528</v>
      </c>
      <c r="AE29" s="40">
        <v>7.0</v>
      </c>
      <c r="AF29" s="40">
        <v>1.0</v>
      </c>
      <c r="AG29" s="40">
        <v>13.0</v>
      </c>
      <c r="AH29" s="82">
        <f t="shared" si="18"/>
        <v>48</v>
      </c>
      <c r="AI29" s="82">
        <f t="shared" si="19"/>
        <v>60</v>
      </c>
      <c r="AJ29" s="83">
        <f t="shared" si="20"/>
        <v>94.11764706</v>
      </c>
      <c r="AK29" s="68">
        <f t="shared" si="21"/>
        <v>90.90909091</v>
      </c>
      <c r="AL29" s="40">
        <v>10.0</v>
      </c>
      <c r="AM29" s="40">
        <v>5.0</v>
      </c>
      <c r="AN29" s="40">
        <v>9.0</v>
      </c>
      <c r="AO29" s="82">
        <f t="shared" si="22"/>
        <v>63</v>
      </c>
      <c r="AP29" s="82">
        <f t="shared" si="23"/>
        <v>69</v>
      </c>
      <c r="AQ29" s="82">
        <f t="shared" si="24"/>
        <v>92.64705882</v>
      </c>
      <c r="AR29" s="82">
        <f t="shared" si="25"/>
        <v>92</v>
      </c>
      <c r="AS29" s="40">
        <v>12.0</v>
      </c>
      <c r="AT29" s="40">
        <v>6.0</v>
      </c>
      <c r="AU29" s="40">
        <v>12.0</v>
      </c>
      <c r="AV29" s="82">
        <f t="shared" si="26"/>
        <v>81</v>
      </c>
      <c r="AW29" s="82">
        <f t="shared" si="27"/>
        <v>81</v>
      </c>
      <c r="AX29" s="82">
        <f t="shared" si="28"/>
        <v>94.18604651</v>
      </c>
      <c r="AY29" s="82">
        <f t="shared" si="29"/>
        <v>93.10344828</v>
      </c>
      <c r="AZ29" s="40">
        <v>7.0</v>
      </c>
      <c r="BA29" s="40">
        <v>6.0</v>
      </c>
      <c r="BB29" s="40">
        <v>10.0</v>
      </c>
      <c r="BC29" s="82">
        <f t="shared" si="30"/>
        <v>94</v>
      </c>
      <c r="BD29" s="82">
        <f t="shared" si="31"/>
        <v>91</v>
      </c>
      <c r="BE29" s="82">
        <f t="shared" ref="BE29:BF29" si="71">BC29/99%</f>
        <v>94.94949495</v>
      </c>
      <c r="BF29" s="82">
        <f t="shared" si="71"/>
        <v>91.91919192</v>
      </c>
      <c r="BG29" s="40">
        <v>11.0</v>
      </c>
      <c r="BH29" s="40">
        <v>7.0</v>
      </c>
      <c r="BI29" s="40">
        <v>10.0</v>
      </c>
      <c r="BJ29" s="82">
        <f t="shared" si="33"/>
        <v>112</v>
      </c>
      <c r="BK29" s="82">
        <f t="shared" si="34"/>
        <v>101</v>
      </c>
      <c r="BL29" s="82">
        <f t="shared" si="35"/>
        <v>93.33333333</v>
      </c>
      <c r="BM29" s="82">
        <f t="shared" si="36"/>
        <v>92.66055046</v>
      </c>
      <c r="BN29" s="40">
        <v>10.0</v>
      </c>
      <c r="BO29" s="40">
        <v>8.0</v>
      </c>
      <c r="BP29" s="40">
        <v>16.0</v>
      </c>
      <c r="BQ29" s="82">
        <f t="shared" si="37"/>
        <v>130</v>
      </c>
      <c r="BR29" s="82">
        <f t="shared" si="38"/>
        <v>117</v>
      </c>
      <c r="BS29" s="82">
        <f t="shared" si="39"/>
        <v>93.52517986</v>
      </c>
      <c r="BT29" s="82">
        <f t="shared" si="40"/>
        <v>93.6</v>
      </c>
      <c r="BU29" s="40">
        <v>14.0</v>
      </c>
      <c r="BV29" s="40">
        <v>3.0</v>
      </c>
      <c r="BW29" s="40">
        <v>13.0</v>
      </c>
      <c r="BX29" s="82">
        <f t="shared" si="41"/>
        <v>147</v>
      </c>
      <c r="BY29" s="82">
        <f t="shared" si="42"/>
        <v>130</v>
      </c>
      <c r="BZ29" s="82">
        <f t="shared" si="43"/>
        <v>94.23076923</v>
      </c>
      <c r="CA29" s="82">
        <f t="shared" si="44"/>
        <v>94.20289855</v>
      </c>
      <c r="CB29" s="40">
        <v>6.0</v>
      </c>
      <c r="CC29" s="40">
        <v>4.0</v>
      </c>
      <c r="CD29" s="40">
        <v>9.0</v>
      </c>
      <c r="CE29" s="82">
        <f t="shared" si="45"/>
        <v>157</v>
      </c>
      <c r="CF29" s="82">
        <f t="shared" si="46"/>
        <v>139</v>
      </c>
      <c r="CG29" s="82">
        <f t="shared" si="47"/>
        <v>92.89940828</v>
      </c>
      <c r="CH29" s="82">
        <f t="shared" si="48"/>
        <v>93.2885906</v>
      </c>
    </row>
    <row r="30" ht="15.75" customHeight="1">
      <c r="A30" s="29">
        <v>25.0</v>
      </c>
      <c r="B30" s="30" t="s">
        <v>35</v>
      </c>
      <c r="C30" s="39">
        <v>5.0</v>
      </c>
      <c r="D30" s="39">
        <v>2.0</v>
      </c>
      <c r="E30" s="39">
        <v>13.0</v>
      </c>
      <c r="F30" s="82">
        <f t="shared" si="2"/>
        <v>7</v>
      </c>
      <c r="G30" s="82">
        <f t="shared" si="3"/>
        <v>13</v>
      </c>
      <c r="H30" s="82">
        <f t="shared" si="4"/>
        <v>100</v>
      </c>
      <c r="I30" s="68">
        <f t="shared" si="5"/>
        <v>81.25</v>
      </c>
      <c r="J30" s="39">
        <v>10.0</v>
      </c>
      <c r="K30" s="39">
        <v>4.0</v>
      </c>
      <c r="L30" s="39">
        <v>17.0</v>
      </c>
      <c r="M30" s="82">
        <f t="shared" si="6"/>
        <v>21</v>
      </c>
      <c r="N30" s="82">
        <f t="shared" si="7"/>
        <v>30</v>
      </c>
      <c r="O30" s="82">
        <f t="shared" si="8"/>
        <v>100</v>
      </c>
      <c r="P30" s="68">
        <f t="shared" si="9"/>
        <v>90.90909091</v>
      </c>
      <c r="Q30" s="40">
        <v>10.0</v>
      </c>
      <c r="R30" s="40">
        <v>1.0</v>
      </c>
      <c r="S30" s="40">
        <v>10.0</v>
      </c>
      <c r="T30" s="82">
        <f t="shared" si="10"/>
        <v>32</v>
      </c>
      <c r="U30" s="82">
        <f t="shared" si="11"/>
        <v>40</v>
      </c>
      <c r="V30" s="82">
        <f t="shared" si="12"/>
        <v>91.42857143</v>
      </c>
      <c r="W30" s="68">
        <f t="shared" si="13"/>
        <v>93.02325581</v>
      </c>
      <c r="X30" s="40">
        <v>7.0</v>
      </c>
      <c r="Y30" s="40">
        <v>1.0</v>
      </c>
      <c r="Z30" s="40">
        <v>10.0</v>
      </c>
      <c r="AA30" s="82">
        <f t="shared" si="14"/>
        <v>40</v>
      </c>
      <c r="AB30" s="82">
        <f t="shared" si="15"/>
        <v>50</v>
      </c>
      <c r="AC30" s="82">
        <f t="shared" si="16"/>
        <v>93.02325581</v>
      </c>
      <c r="AD30" s="82">
        <f t="shared" si="17"/>
        <v>94.33962264</v>
      </c>
      <c r="AE30" s="40">
        <v>7.0</v>
      </c>
      <c r="AF30" s="40">
        <v>1.0</v>
      </c>
      <c r="AG30" s="40">
        <v>13.0</v>
      </c>
      <c r="AH30" s="82">
        <f t="shared" si="18"/>
        <v>48</v>
      </c>
      <c r="AI30" s="82">
        <f t="shared" si="19"/>
        <v>63</v>
      </c>
      <c r="AJ30" s="83">
        <f t="shared" si="20"/>
        <v>94.11764706</v>
      </c>
      <c r="AK30" s="68">
        <f t="shared" si="21"/>
        <v>95.45454545</v>
      </c>
      <c r="AL30" s="40">
        <v>10.0</v>
      </c>
      <c r="AM30" s="40">
        <v>4.0</v>
      </c>
      <c r="AN30" s="40">
        <v>9.0</v>
      </c>
      <c r="AO30" s="82">
        <f t="shared" si="22"/>
        <v>62</v>
      </c>
      <c r="AP30" s="82">
        <f t="shared" si="23"/>
        <v>72</v>
      </c>
      <c r="AQ30" s="82">
        <f t="shared" si="24"/>
        <v>91.17647059</v>
      </c>
      <c r="AR30" s="82">
        <f t="shared" si="25"/>
        <v>96</v>
      </c>
      <c r="AS30" s="40">
        <v>12.0</v>
      </c>
      <c r="AT30" s="40">
        <v>6.0</v>
      </c>
      <c r="AU30" s="40">
        <v>12.0</v>
      </c>
      <c r="AV30" s="82">
        <f t="shared" si="26"/>
        <v>80</v>
      </c>
      <c r="AW30" s="82">
        <f t="shared" si="27"/>
        <v>84</v>
      </c>
      <c r="AX30" s="82">
        <f t="shared" si="28"/>
        <v>93.02325581</v>
      </c>
      <c r="AY30" s="82">
        <f t="shared" si="29"/>
        <v>96.55172414</v>
      </c>
      <c r="AZ30" s="40">
        <v>5.0</v>
      </c>
      <c r="BA30" s="40">
        <v>6.0</v>
      </c>
      <c r="BB30" s="40">
        <v>12.0</v>
      </c>
      <c r="BC30" s="82">
        <f t="shared" si="30"/>
        <v>91</v>
      </c>
      <c r="BD30" s="82">
        <f t="shared" si="31"/>
        <v>96</v>
      </c>
      <c r="BE30" s="82">
        <f t="shared" ref="BE30:BF30" si="72">BC30/99%</f>
        <v>91.91919192</v>
      </c>
      <c r="BF30" s="82">
        <f t="shared" si="72"/>
        <v>96.96969697</v>
      </c>
      <c r="BG30" s="40">
        <v>14.0</v>
      </c>
      <c r="BH30" s="40">
        <v>7.0</v>
      </c>
      <c r="BI30" s="40">
        <v>10.0</v>
      </c>
      <c r="BJ30" s="82">
        <f t="shared" si="33"/>
        <v>112</v>
      </c>
      <c r="BK30" s="82">
        <f t="shared" si="34"/>
        <v>106</v>
      </c>
      <c r="BL30" s="82">
        <f t="shared" si="35"/>
        <v>93.33333333</v>
      </c>
      <c r="BM30" s="82">
        <f t="shared" si="36"/>
        <v>97.24770642</v>
      </c>
      <c r="BN30" s="40">
        <v>11.0</v>
      </c>
      <c r="BO30" s="40">
        <v>8.0</v>
      </c>
      <c r="BP30" s="40">
        <v>14.0</v>
      </c>
      <c r="BQ30" s="82">
        <f t="shared" si="37"/>
        <v>131</v>
      </c>
      <c r="BR30" s="82">
        <f t="shared" si="38"/>
        <v>120</v>
      </c>
      <c r="BS30" s="82">
        <f t="shared" si="39"/>
        <v>94.24460432</v>
      </c>
      <c r="BT30" s="82">
        <f t="shared" si="40"/>
        <v>96</v>
      </c>
      <c r="BU30" s="40">
        <v>13.0</v>
      </c>
      <c r="BV30" s="40">
        <v>3.0</v>
      </c>
      <c r="BW30" s="40">
        <v>13.0</v>
      </c>
      <c r="BX30" s="82">
        <f t="shared" si="41"/>
        <v>147</v>
      </c>
      <c r="BY30" s="82">
        <f t="shared" si="42"/>
        <v>133</v>
      </c>
      <c r="BZ30" s="82">
        <f t="shared" si="43"/>
        <v>94.23076923</v>
      </c>
      <c r="CA30" s="82">
        <f t="shared" si="44"/>
        <v>96.37681159</v>
      </c>
      <c r="CB30" s="40">
        <v>7.0</v>
      </c>
      <c r="CC30" s="40">
        <v>4.0</v>
      </c>
      <c r="CD30" s="40">
        <v>9.0</v>
      </c>
      <c r="CE30" s="82">
        <f t="shared" si="45"/>
        <v>158</v>
      </c>
      <c r="CF30" s="82">
        <f t="shared" si="46"/>
        <v>142</v>
      </c>
      <c r="CG30" s="82">
        <f t="shared" si="47"/>
        <v>93.49112426</v>
      </c>
      <c r="CH30" s="82">
        <f t="shared" si="48"/>
        <v>95.30201342</v>
      </c>
    </row>
    <row r="31" ht="15.75" customHeight="1">
      <c r="A31" s="29">
        <v>26.0</v>
      </c>
      <c r="B31" s="30" t="s">
        <v>36</v>
      </c>
      <c r="C31" s="39">
        <v>5.0</v>
      </c>
      <c r="D31" s="39">
        <v>2.0</v>
      </c>
      <c r="E31" s="39">
        <v>16.0</v>
      </c>
      <c r="F31" s="82">
        <f t="shared" si="2"/>
        <v>7</v>
      </c>
      <c r="G31" s="82">
        <f t="shared" si="3"/>
        <v>16</v>
      </c>
      <c r="H31" s="82">
        <f t="shared" si="4"/>
        <v>100</v>
      </c>
      <c r="I31" s="68">
        <f t="shared" si="5"/>
        <v>100</v>
      </c>
      <c r="J31" s="39">
        <v>10.0</v>
      </c>
      <c r="K31" s="39">
        <v>4.0</v>
      </c>
      <c r="L31" s="39">
        <v>17.0</v>
      </c>
      <c r="M31" s="82">
        <f t="shared" si="6"/>
        <v>21</v>
      </c>
      <c r="N31" s="82">
        <f t="shared" si="7"/>
        <v>33</v>
      </c>
      <c r="O31" s="82">
        <f t="shared" si="8"/>
        <v>100</v>
      </c>
      <c r="P31" s="68">
        <f t="shared" si="9"/>
        <v>100</v>
      </c>
      <c r="Q31" s="40">
        <v>12.0</v>
      </c>
      <c r="R31" s="40">
        <v>2.0</v>
      </c>
      <c r="S31" s="40">
        <v>10.0</v>
      </c>
      <c r="T31" s="82">
        <f t="shared" si="10"/>
        <v>35</v>
      </c>
      <c r="U31" s="82">
        <f t="shared" si="11"/>
        <v>43</v>
      </c>
      <c r="V31" s="82">
        <f t="shared" si="12"/>
        <v>100</v>
      </c>
      <c r="W31" s="68">
        <f t="shared" si="13"/>
        <v>100</v>
      </c>
      <c r="X31" s="40">
        <v>7.0</v>
      </c>
      <c r="Y31" s="40">
        <v>1.0</v>
      </c>
      <c r="Z31" s="40">
        <v>10.0</v>
      </c>
      <c r="AA31" s="82">
        <f t="shared" si="14"/>
        <v>43</v>
      </c>
      <c r="AB31" s="82">
        <f t="shared" si="15"/>
        <v>53</v>
      </c>
      <c r="AC31" s="82">
        <f t="shared" si="16"/>
        <v>100</v>
      </c>
      <c r="AD31" s="82">
        <f t="shared" si="17"/>
        <v>100</v>
      </c>
      <c r="AE31" s="40">
        <v>7.0</v>
      </c>
      <c r="AF31" s="40">
        <v>1.0</v>
      </c>
      <c r="AG31" s="40">
        <v>13.0</v>
      </c>
      <c r="AH31" s="82">
        <f t="shared" si="18"/>
        <v>51</v>
      </c>
      <c r="AI31" s="82">
        <f t="shared" si="19"/>
        <v>66</v>
      </c>
      <c r="AJ31" s="83">
        <f t="shared" si="20"/>
        <v>100</v>
      </c>
      <c r="AK31" s="68">
        <f t="shared" si="21"/>
        <v>100</v>
      </c>
      <c r="AL31" s="40">
        <v>10.0</v>
      </c>
      <c r="AM31" s="40">
        <v>4.0</v>
      </c>
      <c r="AN31" s="40">
        <v>9.0</v>
      </c>
      <c r="AO31" s="82">
        <f t="shared" si="22"/>
        <v>65</v>
      </c>
      <c r="AP31" s="82">
        <f t="shared" si="23"/>
        <v>75</v>
      </c>
      <c r="AQ31" s="82">
        <f t="shared" si="24"/>
        <v>95.58823529</v>
      </c>
      <c r="AR31" s="82">
        <f t="shared" si="25"/>
        <v>100</v>
      </c>
      <c r="AS31" s="40">
        <v>12.0</v>
      </c>
      <c r="AT31" s="40">
        <v>6.0</v>
      </c>
      <c r="AU31" s="40">
        <v>12.0</v>
      </c>
      <c r="AV31" s="82">
        <f t="shared" si="26"/>
        <v>83</v>
      </c>
      <c r="AW31" s="82">
        <f t="shared" si="27"/>
        <v>87</v>
      </c>
      <c r="AX31" s="82">
        <f t="shared" si="28"/>
        <v>96.51162791</v>
      </c>
      <c r="AY31" s="82">
        <f t="shared" si="29"/>
        <v>100</v>
      </c>
      <c r="AZ31" s="40">
        <v>7.0</v>
      </c>
      <c r="BA31" s="40">
        <v>6.0</v>
      </c>
      <c r="BB31" s="40">
        <v>12.0</v>
      </c>
      <c r="BC31" s="82">
        <f t="shared" si="30"/>
        <v>96</v>
      </c>
      <c r="BD31" s="82">
        <f t="shared" si="31"/>
        <v>99</v>
      </c>
      <c r="BE31" s="82">
        <f t="shared" ref="BE31:BF31" si="73">BC31/99%</f>
        <v>96.96969697</v>
      </c>
      <c r="BF31" s="82">
        <f t="shared" si="73"/>
        <v>100</v>
      </c>
      <c r="BG31" s="40">
        <v>14.0</v>
      </c>
      <c r="BH31" s="40">
        <v>7.0</v>
      </c>
      <c r="BI31" s="40">
        <v>10.0</v>
      </c>
      <c r="BJ31" s="82">
        <f t="shared" si="33"/>
        <v>117</v>
      </c>
      <c r="BK31" s="82">
        <f t="shared" si="34"/>
        <v>109</v>
      </c>
      <c r="BL31" s="82">
        <f t="shared" si="35"/>
        <v>97.5</v>
      </c>
      <c r="BM31" s="82">
        <f t="shared" si="36"/>
        <v>100</v>
      </c>
      <c r="BN31" s="40">
        <v>11.0</v>
      </c>
      <c r="BO31" s="40">
        <v>8.0</v>
      </c>
      <c r="BP31" s="40">
        <v>16.0</v>
      </c>
      <c r="BQ31" s="82">
        <f t="shared" si="37"/>
        <v>136</v>
      </c>
      <c r="BR31" s="82">
        <f t="shared" si="38"/>
        <v>125</v>
      </c>
      <c r="BS31" s="82">
        <f t="shared" si="39"/>
        <v>97.84172662</v>
      </c>
      <c r="BT31" s="82">
        <f t="shared" si="40"/>
        <v>100</v>
      </c>
      <c r="BU31" s="40">
        <v>14.0</v>
      </c>
      <c r="BV31" s="40">
        <v>3.0</v>
      </c>
      <c r="BW31" s="40">
        <v>11.0</v>
      </c>
      <c r="BX31" s="82">
        <f t="shared" si="41"/>
        <v>153</v>
      </c>
      <c r="BY31" s="82">
        <f t="shared" si="42"/>
        <v>136</v>
      </c>
      <c r="BZ31" s="82">
        <f t="shared" si="43"/>
        <v>98.07692308</v>
      </c>
      <c r="CA31" s="82">
        <f t="shared" si="44"/>
        <v>98.55072464</v>
      </c>
      <c r="CB31" s="40">
        <v>8.0</v>
      </c>
      <c r="CC31" s="40">
        <v>4.0</v>
      </c>
      <c r="CD31" s="40">
        <v>11.0</v>
      </c>
      <c r="CE31" s="82">
        <f t="shared" si="45"/>
        <v>165</v>
      </c>
      <c r="CF31" s="82">
        <f t="shared" si="46"/>
        <v>147</v>
      </c>
      <c r="CG31" s="82">
        <f t="shared" si="47"/>
        <v>97.63313609</v>
      </c>
      <c r="CH31" s="82">
        <f t="shared" si="48"/>
        <v>98.65771812</v>
      </c>
    </row>
    <row r="32" ht="15.75" customHeight="1">
      <c r="A32" s="29">
        <v>27.0</v>
      </c>
      <c r="B32" s="30" t="s">
        <v>37</v>
      </c>
      <c r="C32" s="39">
        <v>1.0</v>
      </c>
      <c r="D32" s="39">
        <v>1.0</v>
      </c>
      <c r="E32" s="39">
        <v>0.0</v>
      </c>
      <c r="F32" s="82">
        <f t="shared" si="2"/>
        <v>2</v>
      </c>
      <c r="G32" s="82">
        <f t="shared" si="3"/>
        <v>0</v>
      </c>
      <c r="H32" s="82">
        <f t="shared" si="4"/>
        <v>28.57142857</v>
      </c>
      <c r="I32" s="68">
        <f t="shared" si="5"/>
        <v>0</v>
      </c>
      <c r="J32" s="39">
        <v>10.0</v>
      </c>
      <c r="K32" s="39">
        <v>4.0</v>
      </c>
      <c r="L32" s="39">
        <v>17.0</v>
      </c>
      <c r="M32" s="82">
        <f t="shared" si="6"/>
        <v>16</v>
      </c>
      <c r="N32" s="82">
        <f t="shared" si="7"/>
        <v>17</v>
      </c>
      <c r="O32" s="82">
        <f t="shared" si="8"/>
        <v>76.19047619</v>
      </c>
      <c r="P32" s="68">
        <f t="shared" si="9"/>
        <v>51.51515152</v>
      </c>
      <c r="Q32" s="40">
        <v>9.0</v>
      </c>
      <c r="R32" s="40">
        <v>0.0</v>
      </c>
      <c r="S32" s="40">
        <v>10.0</v>
      </c>
      <c r="T32" s="82">
        <f t="shared" si="10"/>
        <v>25</v>
      </c>
      <c r="U32" s="82">
        <f t="shared" si="11"/>
        <v>27</v>
      </c>
      <c r="V32" s="82">
        <f t="shared" si="12"/>
        <v>71.42857143</v>
      </c>
      <c r="W32" s="68">
        <f t="shared" si="13"/>
        <v>62.79069767</v>
      </c>
      <c r="X32" s="40">
        <v>5.0</v>
      </c>
      <c r="Y32" s="40">
        <v>1.0</v>
      </c>
      <c r="Z32" s="40">
        <v>10.0</v>
      </c>
      <c r="AA32" s="82">
        <f t="shared" si="14"/>
        <v>31</v>
      </c>
      <c r="AB32" s="82">
        <f t="shared" si="15"/>
        <v>37</v>
      </c>
      <c r="AC32" s="82">
        <f t="shared" si="16"/>
        <v>72.09302326</v>
      </c>
      <c r="AD32" s="82">
        <f t="shared" si="17"/>
        <v>69.81132075</v>
      </c>
      <c r="AE32" s="40">
        <v>7.0</v>
      </c>
      <c r="AF32" s="40">
        <v>1.0</v>
      </c>
      <c r="AG32" s="40">
        <v>13.0</v>
      </c>
      <c r="AH32" s="82">
        <f t="shared" si="18"/>
        <v>39</v>
      </c>
      <c r="AI32" s="82">
        <f t="shared" si="19"/>
        <v>50</v>
      </c>
      <c r="AJ32" s="83">
        <f t="shared" si="20"/>
        <v>76.47058824</v>
      </c>
      <c r="AK32" s="68">
        <f t="shared" si="21"/>
        <v>75.75757576</v>
      </c>
      <c r="AL32" s="40">
        <v>11.0</v>
      </c>
      <c r="AM32" s="40">
        <v>3.0</v>
      </c>
      <c r="AN32" s="40">
        <v>9.0</v>
      </c>
      <c r="AO32" s="82">
        <f t="shared" si="22"/>
        <v>53</v>
      </c>
      <c r="AP32" s="82">
        <f t="shared" si="23"/>
        <v>59</v>
      </c>
      <c r="AQ32" s="82">
        <f t="shared" si="24"/>
        <v>77.94117647</v>
      </c>
      <c r="AR32" s="82">
        <f t="shared" si="25"/>
        <v>78.66666667</v>
      </c>
      <c r="AS32" s="40">
        <v>12.0</v>
      </c>
      <c r="AT32" s="40">
        <v>6.0</v>
      </c>
      <c r="AU32" s="40">
        <v>12.0</v>
      </c>
      <c r="AV32" s="82">
        <f t="shared" si="26"/>
        <v>71</v>
      </c>
      <c r="AW32" s="82">
        <f t="shared" si="27"/>
        <v>71</v>
      </c>
      <c r="AX32" s="82">
        <f t="shared" si="28"/>
        <v>82.55813953</v>
      </c>
      <c r="AY32" s="82">
        <f t="shared" si="29"/>
        <v>81.6091954</v>
      </c>
      <c r="AZ32" s="40">
        <v>7.0</v>
      </c>
      <c r="BA32" s="40">
        <v>6.0</v>
      </c>
      <c r="BB32" s="40">
        <v>12.0</v>
      </c>
      <c r="BC32" s="82">
        <f t="shared" si="30"/>
        <v>84</v>
      </c>
      <c r="BD32" s="82">
        <f t="shared" si="31"/>
        <v>83</v>
      </c>
      <c r="BE32" s="82">
        <f t="shared" ref="BE32:BF32" si="74">BC32/99%</f>
        <v>84.84848485</v>
      </c>
      <c r="BF32" s="82">
        <f t="shared" si="74"/>
        <v>83.83838384</v>
      </c>
      <c r="BG32" s="40">
        <v>11.0</v>
      </c>
      <c r="BH32" s="40">
        <v>6.0</v>
      </c>
      <c r="BI32" s="40">
        <v>6.0</v>
      </c>
      <c r="BJ32" s="82">
        <f t="shared" si="33"/>
        <v>101</v>
      </c>
      <c r="BK32" s="82">
        <f t="shared" si="34"/>
        <v>89</v>
      </c>
      <c r="BL32" s="82">
        <f t="shared" si="35"/>
        <v>84.16666667</v>
      </c>
      <c r="BM32" s="82">
        <f t="shared" si="36"/>
        <v>81.65137615</v>
      </c>
      <c r="BN32" s="40">
        <v>7.0</v>
      </c>
      <c r="BO32" s="40">
        <v>8.0</v>
      </c>
      <c r="BP32" s="40">
        <v>16.0</v>
      </c>
      <c r="BQ32" s="82">
        <f t="shared" si="37"/>
        <v>116</v>
      </c>
      <c r="BR32" s="82">
        <f t="shared" si="38"/>
        <v>105</v>
      </c>
      <c r="BS32" s="82">
        <f t="shared" si="39"/>
        <v>83.45323741</v>
      </c>
      <c r="BT32" s="82">
        <f t="shared" si="40"/>
        <v>84</v>
      </c>
      <c r="BU32" s="40">
        <v>13.0</v>
      </c>
      <c r="BV32" s="40">
        <v>3.0</v>
      </c>
      <c r="BW32" s="40">
        <v>13.0</v>
      </c>
      <c r="BX32" s="82">
        <f t="shared" si="41"/>
        <v>132</v>
      </c>
      <c r="BY32" s="82">
        <f t="shared" si="42"/>
        <v>118</v>
      </c>
      <c r="BZ32" s="82">
        <f t="shared" si="43"/>
        <v>84.61538462</v>
      </c>
      <c r="CA32" s="82">
        <f t="shared" si="44"/>
        <v>85.50724638</v>
      </c>
      <c r="CB32" s="40">
        <v>8.0</v>
      </c>
      <c r="CC32" s="40">
        <v>4.0</v>
      </c>
      <c r="CD32" s="40">
        <v>11.0</v>
      </c>
      <c r="CE32" s="82">
        <f t="shared" si="45"/>
        <v>144</v>
      </c>
      <c r="CF32" s="82">
        <f t="shared" si="46"/>
        <v>129</v>
      </c>
      <c r="CG32" s="82">
        <f t="shared" si="47"/>
        <v>85.20710059</v>
      </c>
      <c r="CH32" s="82">
        <f t="shared" si="48"/>
        <v>86.57718121</v>
      </c>
    </row>
    <row r="33" ht="15.75" customHeight="1">
      <c r="A33" s="29">
        <v>28.0</v>
      </c>
      <c r="B33" s="30" t="s">
        <v>38</v>
      </c>
      <c r="C33" s="39">
        <v>5.0</v>
      </c>
      <c r="D33" s="39">
        <v>2.0</v>
      </c>
      <c r="E33" s="39">
        <v>7.0</v>
      </c>
      <c r="F33" s="82">
        <f t="shared" si="2"/>
        <v>7</v>
      </c>
      <c r="G33" s="82">
        <f t="shared" si="3"/>
        <v>7</v>
      </c>
      <c r="H33" s="82">
        <f t="shared" si="4"/>
        <v>100</v>
      </c>
      <c r="I33" s="68">
        <f t="shared" si="5"/>
        <v>43.75</v>
      </c>
      <c r="J33" s="39">
        <v>10.0</v>
      </c>
      <c r="K33" s="39">
        <v>4.0</v>
      </c>
      <c r="L33" s="39">
        <v>17.0</v>
      </c>
      <c r="M33" s="82">
        <f t="shared" si="6"/>
        <v>21</v>
      </c>
      <c r="N33" s="82">
        <f t="shared" si="7"/>
        <v>24</v>
      </c>
      <c r="O33" s="82">
        <f t="shared" si="8"/>
        <v>100</v>
      </c>
      <c r="P33" s="68">
        <f t="shared" si="9"/>
        <v>72.72727273</v>
      </c>
      <c r="Q33" s="40">
        <v>11.0</v>
      </c>
      <c r="R33" s="40">
        <v>2.0</v>
      </c>
      <c r="S33" s="40">
        <v>10.0</v>
      </c>
      <c r="T33" s="82">
        <f t="shared" si="10"/>
        <v>34</v>
      </c>
      <c r="U33" s="82">
        <f t="shared" si="11"/>
        <v>34</v>
      </c>
      <c r="V33" s="82">
        <f t="shared" si="12"/>
        <v>97.14285714</v>
      </c>
      <c r="W33" s="68">
        <f t="shared" si="13"/>
        <v>79.06976744</v>
      </c>
      <c r="X33" s="40">
        <v>3.0</v>
      </c>
      <c r="Y33" s="40">
        <v>1.0</v>
      </c>
      <c r="Z33" s="40">
        <v>10.0</v>
      </c>
      <c r="AA33" s="82">
        <f t="shared" si="14"/>
        <v>38</v>
      </c>
      <c r="AB33" s="82">
        <f t="shared" si="15"/>
        <v>44</v>
      </c>
      <c r="AC33" s="82">
        <f t="shared" si="16"/>
        <v>88.37209302</v>
      </c>
      <c r="AD33" s="82">
        <f t="shared" si="17"/>
        <v>83.01886792</v>
      </c>
      <c r="AE33" s="40">
        <v>7.0</v>
      </c>
      <c r="AF33" s="40">
        <v>1.0</v>
      </c>
      <c r="AG33" s="40">
        <v>13.0</v>
      </c>
      <c r="AH33" s="82">
        <f t="shared" si="18"/>
        <v>46</v>
      </c>
      <c r="AI33" s="82">
        <f t="shared" si="19"/>
        <v>57</v>
      </c>
      <c r="AJ33" s="83">
        <f t="shared" si="20"/>
        <v>90.19607843</v>
      </c>
      <c r="AK33" s="68">
        <f t="shared" si="21"/>
        <v>86.36363636</v>
      </c>
      <c r="AL33" s="40">
        <v>11.0</v>
      </c>
      <c r="AM33" s="40">
        <v>3.0</v>
      </c>
      <c r="AN33" s="40">
        <v>9.0</v>
      </c>
      <c r="AO33" s="82">
        <f t="shared" si="22"/>
        <v>60</v>
      </c>
      <c r="AP33" s="82">
        <f t="shared" si="23"/>
        <v>66</v>
      </c>
      <c r="AQ33" s="82">
        <f t="shared" si="24"/>
        <v>88.23529412</v>
      </c>
      <c r="AR33" s="82">
        <f t="shared" si="25"/>
        <v>88</v>
      </c>
      <c r="AS33" s="40">
        <v>10.0</v>
      </c>
      <c r="AT33" s="40">
        <v>6.0</v>
      </c>
      <c r="AU33" s="40">
        <v>9.0</v>
      </c>
      <c r="AV33" s="82">
        <f t="shared" si="26"/>
        <v>76</v>
      </c>
      <c r="AW33" s="82">
        <f t="shared" si="27"/>
        <v>75</v>
      </c>
      <c r="AX33" s="82">
        <f t="shared" si="28"/>
        <v>88.37209302</v>
      </c>
      <c r="AY33" s="82">
        <f t="shared" si="29"/>
        <v>86.20689655</v>
      </c>
      <c r="AZ33" s="40">
        <v>6.0</v>
      </c>
      <c r="BA33" s="40">
        <v>6.0</v>
      </c>
      <c r="BB33" s="40">
        <v>12.0</v>
      </c>
      <c r="BC33" s="82">
        <f t="shared" si="30"/>
        <v>88</v>
      </c>
      <c r="BD33" s="82">
        <f t="shared" si="31"/>
        <v>87</v>
      </c>
      <c r="BE33" s="82">
        <f t="shared" ref="BE33:BF33" si="75">BC33/99%</f>
        <v>88.88888889</v>
      </c>
      <c r="BF33" s="82">
        <f t="shared" si="75"/>
        <v>87.87878788</v>
      </c>
      <c r="BG33" s="40">
        <v>14.0</v>
      </c>
      <c r="BH33" s="40">
        <v>7.0</v>
      </c>
      <c r="BI33" s="40">
        <v>10.0</v>
      </c>
      <c r="BJ33" s="82">
        <f t="shared" si="33"/>
        <v>109</v>
      </c>
      <c r="BK33" s="82">
        <f t="shared" si="34"/>
        <v>97</v>
      </c>
      <c r="BL33" s="82">
        <f t="shared" si="35"/>
        <v>90.83333333</v>
      </c>
      <c r="BM33" s="82">
        <f t="shared" si="36"/>
        <v>88.99082569</v>
      </c>
      <c r="BN33" s="40">
        <v>11.0</v>
      </c>
      <c r="BO33" s="40">
        <v>8.0</v>
      </c>
      <c r="BP33" s="40">
        <v>16.0</v>
      </c>
      <c r="BQ33" s="82">
        <f t="shared" si="37"/>
        <v>128</v>
      </c>
      <c r="BR33" s="82">
        <f t="shared" si="38"/>
        <v>113</v>
      </c>
      <c r="BS33" s="82">
        <f t="shared" si="39"/>
        <v>92.08633094</v>
      </c>
      <c r="BT33" s="82">
        <f t="shared" si="40"/>
        <v>90.4</v>
      </c>
      <c r="BU33" s="40">
        <v>14.0</v>
      </c>
      <c r="BV33" s="40">
        <v>3.0</v>
      </c>
      <c r="BW33" s="40">
        <v>11.0</v>
      </c>
      <c r="BX33" s="82">
        <f t="shared" si="41"/>
        <v>145</v>
      </c>
      <c r="BY33" s="82">
        <f t="shared" si="42"/>
        <v>124</v>
      </c>
      <c r="BZ33" s="82">
        <f t="shared" si="43"/>
        <v>92.94871795</v>
      </c>
      <c r="CA33" s="82">
        <f t="shared" si="44"/>
        <v>89.85507246</v>
      </c>
      <c r="CB33" s="40">
        <v>6.0</v>
      </c>
      <c r="CC33" s="40">
        <v>4.0</v>
      </c>
      <c r="CD33" s="40">
        <v>9.0</v>
      </c>
      <c r="CE33" s="82">
        <f t="shared" si="45"/>
        <v>155</v>
      </c>
      <c r="CF33" s="82">
        <f t="shared" si="46"/>
        <v>133</v>
      </c>
      <c r="CG33" s="82">
        <f t="shared" si="47"/>
        <v>91.71597633</v>
      </c>
      <c r="CH33" s="82">
        <f t="shared" si="48"/>
        <v>89.26174497</v>
      </c>
    </row>
    <row r="34" ht="15.75" customHeight="1">
      <c r="A34" s="29">
        <v>29.0</v>
      </c>
      <c r="B34" s="30" t="s">
        <v>39</v>
      </c>
      <c r="C34" s="39">
        <v>0.0</v>
      </c>
      <c r="D34" s="39">
        <v>0.0</v>
      </c>
      <c r="E34" s="39">
        <v>0.0</v>
      </c>
      <c r="F34" s="82">
        <f t="shared" si="2"/>
        <v>0</v>
      </c>
      <c r="G34" s="82">
        <f t="shared" si="3"/>
        <v>0</v>
      </c>
      <c r="H34" s="82">
        <f t="shared" si="4"/>
        <v>0</v>
      </c>
      <c r="I34" s="68">
        <f t="shared" si="5"/>
        <v>0</v>
      </c>
      <c r="J34" s="39">
        <v>9.0</v>
      </c>
      <c r="K34" s="39">
        <v>3.0</v>
      </c>
      <c r="L34" s="39">
        <v>15.0</v>
      </c>
      <c r="M34" s="82">
        <f t="shared" si="6"/>
        <v>12</v>
      </c>
      <c r="N34" s="82">
        <f t="shared" si="7"/>
        <v>15</v>
      </c>
      <c r="O34" s="82">
        <f t="shared" si="8"/>
        <v>57.14285714</v>
      </c>
      <c r="P34" s="68">
        <f t="shared" si="9"/>
        <v>45.45454545</v>
      </c>
      <c r="Q34" s="40">
        <v>10.0</v>
      </c>
      <c r="R34" s="40">
        <v>1.0</v>
      </c>
      <c r="S34" s="40">
        <v>6.0</v>
      </c>
      <c r="T34" s="82">
        <f t="shared" si="10"/>
        <v>23</v>
      </c>
      <c r="U34" s="82">
        <f t="shared" si="11"/>
        <v>21</v>
      </c>
      <c r="V34" s="82">
        <f t="shared" si="12"/>
        <v>65.71428571</v>
      </c>
      <c r="W34" s="68">
        <f t="shared" si="13"/>
        <v>48.8372093</v>
      </c>
      <c r="X34" s="40">
        <v>3.0</v>
      </c>
      <c r="Y34" s="40">
        <v>1.0</v>
      </c>
      <c r="Z34" s="40">
        <v>9.0</v>
      </c>
      <c r="AA34" s="82">
        <f t="shared" si="14"/>
        <v>27</v>
      </c>
      <c r="AB34" s="82">
        <f t="shared" si="15"/>
        <v>30</v>
      </c>
      <c r="AC34" s="82">
        <f t="shared" si="16"/>
        <v>62.79069767</v>
      </c>
      <c r="AD34" s="82">
        <f t="shared" si="17"/>
        <v>56.60377358</v>
      </c>
      <c r="AE34" s="40">
        <v>6.0</v>
      </c>
      <c r="AF34" s="40">
        <v>1.0</v>
      </c>
      <c r="AG34" s="40">
        <v>7.0</v>
      </c>
      <c r="AH34" s="82">
        <f t="shared" si="18"/>
        <v>34</v>
      </c>
      <c r="AI34" s="82">
        <f t="shared" si="19"/>
        <v>37</v>
      </c>
      <c r="AJ34" s="83">
        <f t="shared" si="20"/>
        <v>66.66666667</v>
      </c>
      <c r="AK34" s="68">
        <f t="shared" si="21"/>
        <v>56.06060606</v>
      </c>
      <c r="AL34" s="40">
        <v>12.0</v>
      </c>
      <c r="AM34" s="40">
        <v>5.0</v>
      </c>
      <c r="AN34" s="40">
        <v>9.0</v>
      </c>
      <c r="AO34" s="82">
        <f t="shared" si="22"/>
        <v>51</v>
      </c>
      <c r="AP34" s="82">
        <f t="shared" si="23"/>
        <v>46</v>
      </c>
      <c r="AQ34" s="82">
        <f t="shared" si="24"/>
        <v>75</v>
      </c>
      <c r="AR34" s="82">
        <f t="shared" si="25"/>
        <v>61.33333333</v>
      </c>
      <c r="AS34" s="40">
        <v>10.0</v>
      </c>
      <c r="AT34" s="40">
        <v>6.0</v>
      </c>
      <c r="AU34" s="40">
        <v>9.0</v>
      </c>
      <c r="AV34" s="82">
        <f t="shared" si="26"/>
        <v>67</v>
      </c>
      <c r="AW34" s="82">
        <f t="shared" si="27"/>
        <v>55</v>
      </c>
      <c r="AX34" s="82">
        <f t="shared" si="28"/>
        <v>77.90697674</v>
      </c>
      <c r="AY34" s="82">
        <f t="shared" si="29"/>
        <v>63.2183908</v>
      </c>
      <c r="AZ34" s="40">
        <v>6.0</v>
      </c>
      <c r="BA34" s="40">
        <v>6.0</v>
      </c>
      <c r="BB34" s="40">
        <v>6.0</v>
      </c>
      <c r="BC34" s="82">
        <f t="shared" si="30"/>
        <v>79</v>
      </c>
      <c r="BD34" s="82">
        <f t="shared" si="31"/>
        <v>61</v>
      </c>
      <c r="BE34" s="82">
        <f t="shared" ref="BE34:BF34" si="76">BC34/99%</f>
        <v>79.7979798</v>
      </c>
      <c r="BF34" s="82">
        <f t="shared" si="76"/>
        <v>61.61616162</v>
      </c>
      <c r="BG34" s="40">
        <v>10.0</v>
      </c>
      <c r="BH34" s="40">
        <v>2.0</v>
      </c>
      <c r="BI34" s="40">
        <v>8.0</v>
      </c>
      <c r="BJ34" s="82">
        <f t="shared" si="33"/>
        <v>91</v>
      </c>
      <c r="BK34" s="82">
        <f t="shared" si="34"/>
        <v>69</v>
      </c>
      <c r="BL34" s="82">
        <f t="shared" si="35"/>
        <v>75.83333333</v>
      </c>
      <c r="BM34" s="82">
        <f t="shared" si="36"/>
        <v>63.30275229</v>
      </c>
      <c r="BN34" s="40">
        <v>10.0</v>
      </c>
      <c r="BO34" s="40">
        <v>8.0</v>
      </c>
      <c r="BP34" s="40">
        <v>16.0</v>
      </c>
      <c r="BQ34" s="82">
        <f t="shared" si="37"/>
        <v>109</v>
      </c>
      <c r="BR34" s="82">
        <f t="shared" si="38"/>
        <v>85</v>
      </c>
      <c r="BS34" s="82">
        <f t="shared" si="39"/>
        <v>78.41726619</v>
      </c>
      <c r="BT34" s="82">
        <f t="shared" si="40"/>
        <v>68</v>
      </c>
      <c r="BU34" s="40">
        <v>11.0</v>
      </c>
      <c r="BV34" s="40">
        <v>3.0</v>
      </c>
      <c r="BW34" s="40">
        <v>13.0</v>
      </c>
      <c r="BX34" s="82">
        <f t="shared" si="41"/>
        <v>123</v>
      </c>
      <c r="BY34" s="82">
        <f t="shared" si="42"/>
        <v>98</v>
      </c>
      <c r="BZ34" s="82">
        <f t="shared" si="43"/>
        <v>78.84615385</v>
      </c>
      <c r="CA34" s="82">
        <f t="shared" si="44"/>
        <v>71.01449275</v>
      </c>
      <c r="CB34" s="40">
        <v>8.0</v>
      </c>
      <c r="CC34" s="40">
        <v>4.0</v>
      </c>
      <c r="CD34" s="40">
        <v>11.0</v>
      </c>
      <c r="CE34" s="82">
        <f t="shared" si="45"/>
        <v>135</v>
      </c>
      <c r="CF34" s="82">
        <f t="shared" si="46"/>
        <v>109</v>
      </c>
      <c r="CG34" s="82">
        <f t="shared" si="47"/>
        <v>79.8816568</v>
      </c>
      <c r="CH34" s="82">
        <f t="shared" si="48"/>
        <v>73.15436242</v>
      </c>
    </row>
    <row r="35" ht="15.75" customHeight="1">
      <c r="A35" s="29">
        <v>30.0</v>
      </c>
      <c r="B35" s="30" t="s">
        <v>40</v>
      </c>
      <c r="C35" s="39">
        <v>0.0</v>
      </c>
      <c r="D35" s="39">
        <v>0.0</v>
      </c>
      <c r="E35" s="39">
        <v>0.0</v>
      </c>
      <c r="F35" s="82">
        <f t="shared" si="2"/>
        <v>0</v>
      </c>
      <c r="G35" s="82">
        <f t="shared" si="3"/>
        <v>0</v>
      </c>
      <c r="H35" s="82">
        <f t="shared" si="4"/>
        <v>0</v>
      </c>
      <c r="I35" s="68">
        <f t="shared" si="5"/>
        <v>0</v>
      </c>
      <c r="J35" s="39">
        <v>10.0</v>
      </c>
      <c r="K35" s="39">
        <v>4.0</v>
      </c>
      <c r="L35" s="39">
        <v>17.0</v>
      </c>
      <c r="M35" s="82">
        <f t="shared" si="6"/>
        <v>14</v>
      </c>
      <c r="N35" s="82">
        <f t="shared" si="7"/>
        <v>17</v>
      </c>
      <c r="O35" s="82">
        <f t="shared" si="8"/>
        <v>66.66666667</v>
      </c>
      <c r="P35" s="68">
        <f t="shared" si="9"/>
        <v>51.51515152</v>
      </c>
      <c r="Q35" s="40">
        <v>11.0</v>
      </c>
      <c r="R35" s="40">
        <v>2.0</v>
      </c>
      <c r="S35" s="40">
        <v>10.0</v>
      </c>
      <c r="T35" s="82">
        <f t="shared" si="10"/>
        <v>27</v>
      </c>
      <c r="U35" s="82">
        <f t="shared" si="11"/>
        <v>27</v>
      </c>
      <c r="V35" s="82">
        <f t="shared" si="12"/>
        <v>77.14285714</v>
      </c>
      <c r="W35" s="68">
        <f t="shared" si="13"/>
        <v>62.79069767</v>
      </c>
      <c r="X35" s="40">
        <v>5.0</v>
      </c>
      <c r="Y35" s="40">
        <v>1.0</v>
      </c>
      <c r="Z35" s="40">
        <v>9.0</v>
      </c>
      <c r="AA35" s="82">
        <f t="shared" si="14"/>
        <v>33</v>
      </c>
      <c r="AB35" s="82">
        <f t="shared" si="15"/>
        <v>36</v>
      </c>
      <c r="AC35" s="82">
        <f t="shared" si="16"/>
        <v>76.74418605</v>
      </c>
      <c r="AD35" s="82">
        <f t="shared" si="17"/>
        <v>67.9245283</v>
      </c>
      <c r="AE35" s="40">
        <v>7.0</v>
      </c>
      <c r="AF35" s="40">
        <v>1.0</v>
      </c>
      <c r="AG35" s="40">
        <v>10.0</v>
      </c>
      <c r="AH35" s="82">
        <f t="shared" si="18"/>
        <v>41</v>
      </c>
      <c r="AI35" s="82">
        <f t="shared" si="19"/>
        <v>46</v>
      </c>
      <c r="AJ35" s="83">
        <f t="shared" si="20"/>
        <v>80.39215686</v>
      </c>
      <c r="AK35" s="68">
        <f t="shared" si="21"/>
        <v>69.6969697</v>
      </c>
      <c r="AL35" s="40">
        <v>12.0</v>
      </c>
      <c r="AM35" s="40">
        <v>5.0</v>
      </c>
      <c r="AN35" s="40">
        <v>9.0</v>
      </c>
      <c r="AO35" s="82">
        <f t="shared" si="22"/>
        <v>58</v>
      </c>
      <c r="AP35" s="82">
        <f t="shared" si="23"/>
        <v>55</v>
      </c>
      <c r="AQ35" s="82">
        <f t="shared" si="24"/>
        <v>85.29411765</v>
      </c>
      <c r="AR35" s="82">
        <f t="shared" si="25"/>
        <v>73.33333333</v>
      </c>
      <c r="AS35" s="40">
        <v>12.0</v>
      </c>
      <c r="AT35" s="40">
        <v>6.0</v>
      </c>
      <c r="AU35" s="40">
        <v>12.0</v>
      </c>
      <c r="AV35" s="82">
        <f t="shared" si="26"/>
        <v>76</v>
      </c>
      <c r="AW35" s="82">
        <f t="shared" si="27"/>
        <v>67</v>
      </c>
      <c r="AX35" s="82">
        <f t="shared" si="28"/>
        <v>88.37209302</v>
      </c>
      <c r="AY35" s="82">
        <f t="shared" si="29"/>
        <v>77.01149425</v>
      </c>
      <c r="AZ35" s="40">
        <v>7.0</v>
      </c>
      <c r="BA35" s="40">
        <v>6.0</v>
      </c>
      <c r="BB35" s="40">
        <v>10.0</v>
      </c>
      <c r="BC35" s="82">
        <f t="shared" si="30"/>
        <v>89</v>
      </c>
      <c r="BD35" s="82">
        <f t="shared" si="31"/>
        <v>77</v>
      </c>
      <c r="BE35" s="82">
        <f t="shared" ref="BE35:BF35" si="77">BC35/99%</f>
        <v>89.8989899</v>
      </c>
      <c r="BF35" s="82">
        <f t="shared" si="77"/>
        <v>77.77777778</v>
      </c>
      <c r="BG35" s="40">
        <v>11.0</v>
      </c>
      <c r="BH35" s="40">
        <v>7.0</v>
      </c>
      <c r="BI35" s="40">
        <v>10.0</v>
      </c>
      <c r="BJ35" s="82">
        <f t="shared" si="33"/>
        <v>107</v>
      </c>
      <c r="BK35" s="82">
        <f t="shared" si="34"/>
        <v>87</v>
      </c>
      <c r="BL35" s="82">
        <f t="shared" si="35"/>
        <v>89.16666667</v>
      </c>
      <c r="BM35" s="82">
        <f t="shared" si="36"/>
        <v>79.81651376</v>
      </c>
      <c r="BN35" s="40">
        <v>8.0</v>
      </c>
      <c r="BO35" s="40">
        <v>8.0</v>
      </c>
      <c r="BP35" s="40">
        <v>16.0</v>
      </c>
      <c r="BQ35" s="82">
        <f t="shared" si="37"/>
        <v>123</v>
      </c>
      <c r="BR35" s="82">
        <f t="shared" si="38"/>
        <v>103</v>
      </c>
      <c r="BS35" s="82">
        <f t="shared" si="39"/>
        <v>88.48920863</v>
      </c>
      <c r="BT35" s="82">
        <f t="shared" si="40"/>
        <v>82.4</v>
      </c>
      <c r="BU35" s="40">
        <v>14.0</v>
      </c>
      <c r="BV35" s="40">
        <v>3.0</v>
      </c>
      <c r="BW35" s="40">
        <v>13.0</v>
      </c>
      <c r="BX35" s="82">
        <f t="shared" si="41"/>
        <v>140</v>
      </c>
      <c r="BY35" s="82">
        <f t="shared" si="42"/>
        <v>116</v>
      </c>
      <c r="BZ35" s="82">
        <f t="shared" si="43"/>
        <v>89.74358974</v>
      </c>
      <c r="CA35" s="82">
        <f t="shared" si="44"/>
        <v>84.05797101</v>
      </c>
      <c r="CB35" s="40">
        <v>7.0</v>
      </c>
      <c r="CC35" s="40">
        <v>4.0</v>
      </c>
      <c r="CD35" s="40">
        <v>11.0</v>
      </c>
      <c r="CE35" s="82">
        <f t="shared" si="45"/>
        <v>151</v>
      </c>
      <c r="CF35" s="82">
        <f t="shared" si="46"/>
        <v>127</v>
      </c>
      <c r="CG35" s="82">
        <f t="shared" si="47"/>
        <v>89.34911243</v>
      </c>
      <c r="CH35" s="82">
        <f t="shared" si="48"/>
        <v>85.23489933</v>
      </c>
    </row>
    <row r="36" ht="15.75" customHeight="1">
      <c r="A36" s="29">
        <v>31.0</v>
      </c>
      <c r="B36" s="30" t="s">
        <v>41</v>
      </c>
      <c r="C36" s="39">
        <v>5.0</v>
      </c>
      <c r="D36" s="39">
        <v>2.0</v>
      </c>
      <c r="E36" s="39">
        <v>16.0</v>
      </c>
      <c r="F36" s="82">
        <f t="shared" si="2"/>
        <v>7</v>
      </c>
      <c r="G36" s="82">
        <f t="shared" si="3"/>
        <v>16</v>
      </c>
      <c r="H36" s="82">
        <f t="shared" si="4"/>
        <v>100</v>
      </c>
      <c r="I36" s="68">
        <f t="shared" si="5"/>
        <v>100</v>
      </c>
      <c r="J36" s="39">
        <v>10.0</v>
      </c>
      <c r="K36" s="39">
        <v>3.0</v>
      </c>
      <c r="L36" s="39">
        <v>17.0</v>
      </c>
      <c r="M36" s="82">
        <f t="shared" si="6"/>
        <v>20</v>
      </c>
      <c r="N36" s="82">
        <f t="shared" si="7"/>
        <v>33</v>
      </c>
      <c r="O36" s="82">
        <f t="shared" si="8"/>
        <v>95.23809524</v>
      </c>
      <c r="P36" s="68">
        <f t="shared" si="9"/>
        <v>100</v>
      </c>
      <c r="Q36" s="40">
        <v>11.0</v>
      </c>
      <c r="R36" s="40">
        <v>2.0</v>
      </c>
      <c r="S36" s="40">
        <v>7.0</v>
      </c>
      <c r="T36" s="82">
        <f t="shared" si="10"/>
        <v>33</v>
      </c>
      <c r="U36" s="82">
        <f t="shared" si="11"/>
        <v>40</v>
      </c>
      <c r="V36" s="82">
        <f t="shared" si="12"/>
        <v>94.28571429</v>
      </c>
      <c r="W36" s="68">
        <f t="shared" si="13"/>
        <v>93.02325581</v>
      </c>
      <c r="X36" s="40">
        <v>5.0</v>
      </c>
      <c r="Y36" s="40">
        <v>1.0</v>
      </c>
      <c r="Z36" s="40">
        <v>10.0</v>
      </c>
      <c r="AA36" s="82">
        <f t="shared" si="14"/>
        <v>39</v>
      </c>
      <c r="AB36" s="82">
        <f t="shared" si="15"/>
        <v>50</v>
      </c>
      <c r="AC36" s="82">
        <f t="shared" si="16"/>
        <v>90.69767442</v>
      </c>
      <c r="AD36" s="82">
        <f t="shared" si="17"/>
        <v>94.33962264</v>
      </c>
      <c r="AE36" s="40">
        <v>7.0</v>
      </c>
      <c r="AF36" s="40">
        <v>1.0</v>
      </c>
      <c r="AG36" s="40">
        <v>13.0</v>
      </c>
      <c r="AH36" s="82">
        <f t="shared" si="18"/>
        <v>47</v>
      </c>
      <c r="AI36" s="82">
        <f t="shared" si="19"/>
        <v>63</v>
      </c>
      <c r="AJ36" s="83">
        <f t="shared" si="20"/>
        <v>92.15686275</v>
      </c>
      <c r="AK36" s="68">
        <f t="shared" si="21"/>
        <v>95.45454545</v>
      </c>
      <c r="AL36" s="40">
        <v>10.0</v>
      </c>
      <c r="AM36" s="40">
        <v>5.0</v>
      </c>
      <c r="AN36" s="40">
        <v>9.0</v>
      </c>
      <c r="AO36" s="82">
        <f t="shared" si="22"/>
        <v>62</v>
      </c>
      <c r="AP36" s="82">
        <f t="shared" si="23"/>
        <v>72</v>
      </c>
      <c r="AQ36" s="82">
        <f t="shared" si="24"/>
        <v>91.17647059</v>
      </c>
      <c r="AR36" s="82">
        <f t="shared" si="25"/>
        <v>96</v>
      </c>
      <c r="AS36" s="40">
        <v>10.0</v>
      </c>
      <c r="AT36" s="40">
        <v>6.0</v>
      </c>
      <c r="AU36" s="40">
        <v>9.0</v>
      </c>
      <c r="AV36" s="82">
        <f t="shared" si="26"/>
        <v>78</v>
      </c>
      <c r="AW36" s="82">
        <f t="shared" si="27"/>
        <v>81</v>
      </c>
      <c r="AX36" s="82">
        <f t="shared" si="28"/>
        <v>90.69767442</v>
      </c>
      <c r="AY36" s="82">
        <f t="shared" si="29"/>
        <v>93.10344828</v>
      </c>
      <c r="AZ36" s="40">
        <v>7.0</v>
      </c>
      <c r="BA36" s="40">
        <v>6.0</v>
      </c>
      <c r="BB36" s="40">
        <v>12.0</v>
      </c>
      <c r="BC36" s="82">
        <f t="shared" si="30"/>
        <v>91</v>
      </c>
      <c r="BD36" s="82">
        <f t="shared" si="31"/>
        <v>93</v>
      </c>
      <c r="BE36" s="82">
        <f t="shared" ref="BE36:BF36" si="78">BC36/99%</f>
        <v>91.91919192</v>
      </c>
      <c r="BF36" s="82">
        <f t="shared" si="78"/>
        <v>93.93939394</v>
      </c>
      <c r="BG36" s="40">
        <v>13.0</v>
      </c>
      <c r="BH36" s="40">
        <v>7.0</v>
      </c>
      <c r="BI36" s="40">
        <v>8.0</v>
      </c>
      <c r="BJ36" s="82">
        <f t="shared" si="33"/>
        <v>111</v>
      </c>
      <c r="BK36" s="82">
        <f t="shared" si="34"/>
        <v>101</v>
      </c>
      <c r="BL36" s="82">
        <f t="shared" si="35"/>
        <v>92.5</v>
      </c>
      <c r="BM36" s="82">
        <f t="shared" si="36"/>
        <v>92.66055046</v>
      </c>
      <c r="BN36" s="40">
        <v>11.0</v>
      </c>
      <c r="BO36" s="40">
        <v>8.0</v>
      </c>
      <c r="BP36" s="40">
        <v>14.0</v>
      </c>
      <c r="BQ36" s="82">
        <f t="shared" si="37"/>
        <v>130</v>
      </c>
      <c r="BR36" s="82">
        <f t="shared" si="38"/>
        <v>115</v>
      </c>
      <c r="BS36" s="82">
        <f t="shared" si="39"/>
        <v>93.52517986</v>
      </c>
      <c r="BT36" s="82">
        <f t="shared" si="40"/>
        <v>92</v>
      </c>
      <c r="BU36" s="40">
        <v>14.0</v>
      </c>
      <c r="BV36" s="40">
        <v>3.0</v>
      </c>
      <c r="BW36" s="40">
        <v>13.0</v>
      </c>
      <c r="BX36" s="82">
        <f t="shared" si="41"/>
        <v>147</v>
      </c>
      <c r="BY36" s="82">
        <f t="shared" si="42"/>
        <v>128</v>
      </c>
      <c r="BZ36" s="82">
        <f t="shared" si="43"/>
        <v>94.23076923</v>
      </c>
      <c r="CA36" s="82">
        <f t="shared" si="44"/>
        <v>92.75362319</v>
      </c>
      <c r="CB36" s="40">
        <v>9.0</v>
      </c>
      <c r="CC36" s="40">
        <v>4.0</v>
      </c>
      <c r="CD36" s="40">
        <v>11.0</v>
      </c>
      <c r="CE36" s="82">
        <f t="shared" si="45"/>
        <v>160</v>
      </c>
      <c r="CF36" s="82">
        <f t="shared" si="46"/>
        <v>139</v>
      </c>
      <c r="CG36" s="82">
        <f t="shared" si="47"/>
        <v>94.67455621</v>
      </c>
      <c r="CH36" s="82">
        <f t="shared" si="48"/>
        <v>93.2885906</v>
      </c>
    </row>
    <row r="37" ht="15.75" customHeight="1">
      <c r="A37" s="29">
        <v>32.0</v>
      </c>
      <c r="B37" s="30" t="s">
        <v>42</v>
      </c>
      <c r="C37" s="39">
        <v>5.0</v>
      </c>
      <c r="D37" s="39">
        <v>2.0</v>
      </c>
      <c r="E37" s="39">
        <v>16.0</v>
      </c>
      <c r="F37" s="82">
        <f t="shared" si="2"/>
        <v>7</v>
      </c>
      <c r="G37" s="82">
        <f t="shared" si="3"/>
        <v>16</v>
      </c>
      <c r="H37" s="82">
        <f t="shared" si="4"/>
        <v>100</v>
      </c>
      <c r="I37" s="68">
        <f t="shared" si="5"/>
        <v>100</v>
      </c>
      <c r="J37" s="39">
        <v>10.0</v>
      </c>
      <c r="K37" s="39">
        <v>4.0</v>
      </c>
      <c r="L37" s="39">
        <v>17.0</v>
      </c>
      <c r="M37" s="82">
        <f t="shared" si="6"/>
        <v>21</v>
      </c>
      <c r="N37" s="82">
        <f t="shared" si="7"/>
        <v>33</v>
      </c>
      <c r="O37" s="82">
        <f t="shared" si="8"/>
        <v>100</v>
      </c>
      <c r="P37" s="68">
        <f t="shared" si="9"/>
        <v>100</v>
      </c>
      <c r="Q37" s="40">
        <v>11.0</v>
      </c>
      <c r="R37" s="40">
        <v>1.0</v>
      </c>
      <c r="S37" s="40">
        <v>10.0</v>
      </c>
      <c r="T37" s="82">
        <f t="shared" si="10"/>
        <v>33</v>
      </c>
      <c r="U37" s="82">
        <f t="shared" si="11"/>
        <v>43</v>
      </c>
      <c r="V37" s="82">
        <f t="shared" si="12"/>
        <v>94.28571429</v>
      </c>
      <c r="W37" s="68">
        <f t="shared" si="13"/>
        <v>100</v>
      </c>
      <c r="X37" s="40">
        <v>7.0</v>
      </c>
      <c r="Y37" s="40">
        <v>1.0</v>
      </c>
      <c r="Z37" s="40">
        <v>10.0</v>
      </c>
      <c r="AA37" s="82">
        <f t="shared" si="14"/>
        <v>41</v>
      </c>
      <c r="AB37" s="82">
        <f t="shared" si="15"/>
        <v>53</v>
      </c>
      <c r="AC37" s="82">
        <f t="shared" si="16"/>
        <v>95.34883721</v>
      </c>
      <c r="AD37" s="82">
        <f t="shared" si="17"/>
        <v>100</v>
      </c>
      <c r="AE37" s="40">
        <v>6.0</v>
      </c>
      <c r="AF37" s="40">
        <v>1.0</v>
      </c>
      <c r="AG37" s="40">
        <v>13.0</v>
      </c>
      <c r="AH37" s="82">
        <f t="shared" si="18"/>
        <v>48</v>
      </c>
      <c r="AI37" s="82">
        <f t="shared" si="19"/>
        <v>66</v>
      </c>
      <c r="AJ37" s="83">
        <f t="shared" si="20"/>
        <v>94.11764706</v>
      </c>
      <c r="AK37" s="68">
        <f t="shared" si="21"/>
        <v>100</v>
      </c>
      <c r="AL37" s="40">
        <v>10.0</v>
      </c>
      <c r="AM37" s="40">
        <v>4.0</v>
      </c>
      <c r="AN37" s="40">
        <v>9.0</v>
      </c>
      <c r="AO37" s="82">
        <f t="shared" si="22"/>
        <v>62</v>
      </c>
      <c r="AP37" s="82">
        <f t="shared" si="23"/>
        <v>75</v>
      </c>
      <c r="AQ37" s="82">
        <f t="shared" si="24"/>
        <v>91.17647059</v>
      </c>
      <c r="AR37" s="82">
        <f t="shared" si="25"/>
        <v>100</v>
      </c>
      <c r="AS37" s="40">
        <v>12.0</v>
      </c>
      <c r="AT37" s="40">
        <v>6.0</v>
      </c>
      <c r="AU37" s="40">
        <v>12.0</v>
      </c>
      <c r="AV37" s="82">
        <f t="shared" si="26"/>
        <v>80</v>
      </c>
      <c r="AW37" s="82">
        <f t="shared" si="27"/>
        <v>87</v>
      </c>
      <c r="AX37" s="82">
        <f t="shared" si="28"/>
        <v>93.02325581</v>
      </c>
      <c r="AY37" s="82">
        <f t="shared" si="29"/>
        <v>100</v>
      </c>
      <c r="AZ37" s="40">
        <v>7.0</v>
      </c>
      <c r="BA37" s="40">
        <v>6.0</v>
      </c>
      <c r="BB37" s="40">
        <v>12.0</v>
      </c>
      <c r="BC37" s="82">
        <f t="shared" si="30"/>
        <v>93</v>
      </c>
      <c r="BD37" s="82">
        <f t="shared" si="31"/>
        <v>99</v>
      </c>
      <c r="BE37" s="82">
        <f t="shared" ref="BE37:BF37" si="79">BC37/99%</f>
        <v>93.93939394</v>
      </c>
      <c r="BF37" s="82">
        <f t="shared" si="79"/>
        <v>100</v>
      </c>
      <c r="BG37" s="40">
        <v>14.0</v>
      </c>
      <c r="BH37" s="40">
        <v>7.0</v>
      </c>
      <c r="BI37" s="40">
        <v>10.0</v>
      </c>
      <c r="BJ37" s="82">
        <f t="shared" si="33"/>
        <v>114</v>
      </c>
      <c r="BK37" s="82">
        <f t="shared" si="34"/>
        <v>109</v>
      </c>
      <c r="BL37" s="82">
        <f t="shared" si="35"/>
        <v>95</v>
      </c>
      <c r="BM37" s="82">
        <f t="shared" si="36"/>
        <v>100</v>
      </c>
      <c r="BN37" s="40">
        <v>8.0</v>
      </c>
      <c r="BO37" s="40">
        <v>7.0</v>
      </c>
      <c r="BP37" s="40">
        <v>16.0</v>
      </c>
      <c r="BQ37" s="82">
        <f t="shared" si="37"/>
        <v>129</v>
      </c>
      <c r="BR37" s="82">
        <f t="shared" si="38"/>
        <v>125</v>
      </c>
      <c r="BS37" s="82">
        <f t="shared" si="39"/>
        <v>92.8057554</v>
      </c>
      <c r="BT37" s="82">
        <f t="shared" si="40"/>
        <v>100</v>
      </c>
      <c r="BU37" s="40">
        <v>14.0</v>
      </c>
      <c r="BV37" s="40">
        <v>2.0</v>
      </c>
      <c r="BW37" s="40">
        <v>13.0</v>
      </c>
      <c r="BX37" s="82">
        <f t="shared" si="41"/>
        <v>145</v>
      </c>
      <c r="BY37" s="82">
        <f t="shared" si="42"/>
        <v>138</v>
      </c>
      <c r="BZ37" s="82">
        <f t="shared" si="43"/>
        <v>92.94871795</v>
      </c>
      <c r="CA37" s="82">
        <f t="shared" si="44"/>
        <v>100</v>
      </c>
      <c r="CB37" s="40">
        <v>5.0</v>
      </c>
      <c r="CC37" s="40">
        <v>4.0</v>
      </c>
      <c r="CD37" s="40">
        <v>9.0</v>
      </c>
      <c r="CE37" s="82">
        <f t="shared" si="45"/>
        <v>154</v>
      </c>
      <c r="CF37" s="82">
        <f t="shared" si="46"/>
        <v>147</v>
      </c>
      <c r="CG37" s="82">
        <f t="shared" si="47"/>
        <v>91.12426036</v>
      </c>
      <c r="CH37" s="82">
        <f t="shared" si="48"/>
        <v>98.65771812</v>
      </c>
    </row>
    <row r="38" ht="15.75" customHeight="1">
      <c r="A38" s="29">
        <v>33.0</v>
      </c>
      <c r="B38" s="30" t="s">
        <v>43</v>
      </c>
      <c r="C38" s="39">
        <v>5.0</v>
      </c>
      <c r="D38" s="39">
        <v>2.0</v>
      </c>
      <c r="E38" s="39">
        <v>16.0</v>
      </c>
      <c r="F38" s="82">
        <f t="shared" si="2"/>
        <v>7</v>
      </c>
      <c r="G38" s="82">
        <f t="shared" si="3"/>
        <v>16</v>
      </c>
      <c r="H38" s="82">
        <f t="shared" si="4"/>
        <v>100</v>
      </c>
      <c r="I38" s="68">
        <f t="shared" si="5"/>
        <v>100</v>
      </c>
      <c r="J38" s="39">
        <v>8.0</v>
      </c>
      <c r="K38" s="39">
        <v>4.0</v>
      </c>
      <c r="L38" s="39">
        <v>17.0</v>
      </c>
      <c r="M38" s="82">
        <f t="shared" si="6"/>
        <v>19</v>
      </c>
      <c r="N38" s="82">
        <f t="shared" si="7"/>
        <v>33</v>
      </c>
      <c r="O38" s="82">
        <f t="shared" si="8"/>
        <v>90.47619048</v>
      </c>
      <c r="P38" s="68">
        <f t="shared" si="9"/>
        <v>100</v>
      </c>
      <c r="Q38" s="40">
        <v>11.0</v>
      </c>
      <c r="R38" s="40">
        <v>1.0</v>
      </c>
      <c r="S38" s="40">
        <v>10.0</v>
      </c>
      <c r="T38" s="82">
        <f t="shared" si="10"/>
        <v>31</v>
      </c>
      <c r="U38" s="82">
        <f t="shared" si="11"/>
        <v>43</v>
      </c>
      <c r="V38" s="82">
        <f t="shared" si="12"/>
        <v>88.57142857</v>
      </c>
      <c r="W38" s="68">
        <f t="shared" si="13"/>
        <v>100</v>
      </c>
      <c r="X38" s="40">
        <v>6.0</v>
      </c>
      <c r="Y38" s="40">
        <v>1.0</v>
      </c>
      <c r="Z38" s="40">
        <v>9.0</v>
      </c>
      <c r="AA38" s="82">
        <f t="shared" si="14"/>
        <v>38</v>
      </c>
      <c r="AB38" s="82">
        <f t="shared" si="15"/>
        <v>52</v>
      </c>
      <c r="AC38" s="82">
        <f t="shared" si="16"/>
        <v>88.37209302</v>
      </c>
      <c r="AD38" s="82">
        <f t="shared" si="17"/>
        <v>98.11320755</v>
      </c>
      <c r="AE38" s="40">
        <v>7.0</v>
      </c>
      <c r="AF38" s="40">
        <v>0.0</v>
      </c>
      <c r="AG38" s="40">
        <v>13.0</v>
      </c>
      <c r="AH38" s="82">
        <f t="shared" si="18"/>
        <v>45</v>
      </c>
      <c r="AI38" s="82">
        <f t="shared" si="19"/>
        <v>65</v>
      </c>
      <c r="AJ38" s="83">
        <f t="shared" si="20"/>
        <v>88.23529412</v>
      </c>
      <c r="AK38" s="68">
        <f t="shared" si="21"/>
        <v>98.48484848</v>
      </c>
      <c r="AL38" s="40">
        <v>10.0</v>
      </c>
      <c r="AM38" s="40">
        <v>4.0</v>
      </c>
      <c r="AN38" s="40">
        <v>9.0</v>
      </c>
      <c r="AO38" s="82">
        <f t="shared" si="22"/>
        <v>59</v>
      </c>
      <c r="AP38" s="82">
        <f t="shared" si="23"/>
        <v>74</v>
      </c>
      <c r="AQ38" s="82">
        <f t="shared" si="24"/>
        <v>86.76470588</v>
      </c>
      <c r="AR38" s="82">
        <f t="shared" si="25"/>
        <v>98.66666667</v>
      </c>
      <c r="AS38" s="40">
        <v>10.0</v>
      </c>
      <c r="AT38" s="40">
        <v>6.0</v>
      </c>
      <c r="AU38" s="40">
        <v>9.0</v>
      </c>
      <c r="AV38" s="82">
        <f t="shared" si="26"/>
        <v>75</v>
      </c>
      <c r="AW38" s="82">
        <f t="shared" si="27"/>
        <v>83</v>
      </c>
      <c r="AX38" s="82">
        <f t="shared" si="28"/>
        <v>87.20930233</v>
      </c>
      <c r="AY38" s="82">
        <f t="shared" si="29"/>
        <v>95.40229885</v>
      </c>
      <c r="AZ38" s="40">
        <v>2.0</v>
      </c>
      <c r="BA38" s="40">
        <v>4.0</v>
      </c>
      <c r="BB38" s="40">
        <v>6.0</v>
      </c>
      <c r="BC38" s="82">
        <f t="shared" si="30"/>
        <v>81</v>
      </c>
      <c r="BD38" s="82">
        <f t="shared" si="31"/>
        <v>89</v>
      </c>
      <c r="BE38" s="82">
        <f t="shared" ref="BE38:BF38" si="80">BC38/99%</f>
        <v>81.81818182</v>
      </c>
      <c r="BF38" s="82">
        <f t="shared" si="80"/>
        <v>89.8989899</v>
      </c>
      <c r="BG38" s="40">
        <v>13.0</v>
      </c>
      <c r="BH38" s="40">
        <v>7.0</v>
      </c>
      <c r="BI38" s="40">
        <v>8.0</v>
      </c>
      <c r="BJ38" s="82">
        <f t="shared" si="33"/>
        <v>101</v>
      </c>
      <c r="BK38" s="82">
        <f t="shared" si="34"/>
        <v>97</v>
      </c>
      <c r="BL38" s="82">
        <f t="shared" si="35"/>
        <v>84.16666667</v>
      </c>
      <c r="BM38" s="82">
        <f t="shared" si="36"/>
        <v>88.99082569</v>
      </c>
      <c r="BN38" s="40">
        <v>10.0</v>
      </c>
      <c r="BO38" s="40">
        <v>8.0</v>
      </c>
      <c r="BP38" s="40">
        <v>16.0</v>
      </c>
      <c r="BQ38" s="82">
        <f t="shared" si="37"/>
        <v>119</v>
      </c>
      <c r="BR38" s="82">
        <f t="shared" si="38"/>
        <v>113</v>
      </c>
      <c r="BS38" s="82">
        <f t="shared" si="39"/>
        <v>85.61151079</v>
      </c>
      <c r="BT38" s="82">
        <f t="shared" si="40"/>
        <v>90.4</v>
      </c>
      <c r="BU38" s="40">
        <v>13.0</v>
      </c>
      <c r="BV38" s="40">
        <v>3.0</v>
      </c>
      <c r="BW38" s="40">
        <v>13.0</v>
      </c>
      <c r="BX38" s="82">
        <f t="shared" si="41"/>
        <v>135</v>
      </c>
      <c r="BY38" s="82">
        <f t="shared" si="42"/>
        <v>126</v>
      </c>
      <c r="BZ38" s="82">
        <f t="shared" si="43"/>
        <v>86.53846154</v>
      </c>
      <c r="CA38" s="82">
        <f t="shared" si="44"/>
        <v>91.30434783</v>
      </c>
      <c r="CB38" s="40">
        <v>8.0</v>
      </c>
      <c r="CC38" s="40">
        <v>4.0</v>
      </c>
      <c r="CD38" s="40">
        <v>11.0</v>
      </c>
      <c r="CE38" s="82">
        <f t="shared" si="45"/>
        <v>147</v>
      </c>
      <c r="CF38" s="82">
        <f t="shared" si="46"/>
        <v>137</v>
      </c>
      <c r="CG38" s="82">
        <f t="shared" si="47"/>
        <v>86.98224852</v>
      </c>
      <c r="CH38" s="82">
        <f t="shared" si="48"/>
        <v>91.94630872</v>
      </c>
    </row>
    <row r="39" ht="15.75" customHeight="1">
      <c r="A39" s="29">
        <v>34.0</v>
      </c>
      <c r="B39" s="30" t="s">
        <v>44</v>
      </c>
      <c r="C39" s="39">
        <v>3.0</v>
      </c>
      <c r="D39" s="39">
        <v>0.0</v>
      </c>
      <c r="E39" s="39">
        <v>7.0</v>
      </c>
      <c r="F39" s="82">
        <f t="shared" si="2"/>
        <v>3</v>
      </c>
      <c r="G39" s="82">
        <f t="shared" si="3"/>
        <v>7</v>
      </c>
      <c r="H39" s="82">
        <f t="shared" si="4"/>
        <v>42.85714286</v>
      </c>
      <c r="I39" s="68">
        <f t="shared" si="5"/>
        <v>43.75</v>
      </c>
      <c r="J39" s="39">
        <v>7.0</v>
      </c>
      <c r="K39" s="39">
        <v>3.0</v>
      </c>
      <c r="L39" s="39">
        <v>16.0</v>
      </c>
      <c r="M39" s="82">
        <f t="shared" si="6"/>
        <v>13</v>
      </c>
      <c r="N39" s="82">
        <f t="shared" si="7"/>
        <v>23</v>
      </c>
      <c r="O39" s="82">
        <f t="shared" si="8"/>
        <v>61.9047619</v>
      </c>
      <c r="P39" s="68">
        <f t="shared" si="9"/>
        <v>69.6969697</v>
      </c>
      <c r="Q39" s="40">
        <v>12.0</v>
      </c>
      <c r="R39" s="40">
        <v>2.0</v>
      </c>
      <c r="S39" s="40">
        <v>10.0</v>
      </c>
      <c r="T39" s="82">
        <f t="shared" si="10"/>
        <v>27</v>
      </c>
      <c r="U39" s="82">
        <f t="shared" si="11"/>
        <v>33</v>
      </c>
      <c r="V39" s="82">
        <f t="shared" si="12"/>
        <v>77.14285714</v>
      </c>
      <c r="W39" s="68">
        <f t="shared" si="13"/>
        <v>76.74418605</v>
      </c>
      <c r="X39" s="40">
        <v>7.0</v>
      </c>
      <c r="Y39" s="40">
        <v>1.0</v>
      </c>
      <c r="Z39" s="40">
        <v>10.0</v>
      </c>
      <c r="AA39" s="82">
        <f t="shared" si="14"/>
        <v>35</v>
      </c>
      <c r="AB39" s="82">
        <f t="shared" si="15"/>
        <v>43</v>
      </c>
      <c r="AC39" s="82">
        <f t="shared" si="16"/>
        <v>81.39534884</v>
      </c>
      <c r="AD39" s="82">
        <f t="shared" si="17"/>
        <v>81.13207547</v>
      </c>
      <c r="AE39" s="40">
        <v>7.0</v>
      </c>
      <c r="AF39" s="40">
        <v>1.0</v>
      </c>
      <c r="AG39" s="40">
        <v>10.0</v>
      </c>
      <c r="AH39" s="82">
        <f t="shared" si="18"/>
        <v>43</v>
      </c>
      <c r="AI39" s="82">
        <f t="shared" si="19"/>
        <v>53</v>
      </c>
      <c r="AJ39" s="83">
        <f t="shared" si="20"/>
        <v>84.31372549</v>
      </c>
      <c r="AK39" s="68">
        <f t="shared" si="21"/>
        <v>80.3030303</v>
      </c>
      <c r="AL39" s="40">
        <v>10.0</v>
      </c>
      <c r="AM39" s="40">
        <v>4.0</v>
      </c>
      <c r="AN39" s="40">
        <v>9.0</v>
      </c>
      <c r="AO39" s="82">
        <f t="shared" si="22"/>
        <v>57</v>
      </c>
      <c r="AP39" s="82">
        <f t="shared" si="23"/>
        <v>62</v>
      </c>
      <c r="AQ39" s="82">
        <f t="shared" si="24"/>
        <v>83.82352941</v>
      </c>
      <c r="AR39" s="82">
        <f t="shared" si="25"/>
        <v>82.66666667</v>
      </c>
      <c r="AS39" s="40">
        <v>10.0</v>
      </c>
      <c r="AT39" s="40">
        <v>6.0</v>
      </c>
      <c r="AU39" s="40">
        <v>12.0</v>
      </c>
      <c r="AV39" s="82">
        <f t="shared" si="26"/>
        <v>73</v>
      </c>
      <c r="AW39" s="82">
        <f t="shared" si="27"/>
        <v>74</v>
      </c>
      <c r="AX39" s="82">
        <f t="shared" si="28"/>
        <v>84.88372093</v>
      </c>
      <c r="AY39" s="82">
        <f t="shared" si="29"/>
        <v>85.05747126</v>
      </c>
      <c r="AZ39" s="40">
        <v>6.0</v>
      </c>
      <c r="BA39" s="40">
        <v>6.0</v>
      </c>
      <c r="BB39" s="40">
        <v>12.0</v>
      </c>
      <c r="BC39" s="82">
        <f t="shared" si="30"/>
        <v>85</v>
      </c>
      <c r="BD39" s="82">
        <f t="shared" si="31"/>
        <v>86</v>
      </c>
      <c r="BE39" s="82">
        <f t="shared" ref="BE39:BF39" si="81">BC39/99%</f>
        <v>85.85858586</v>
      </c>
      <c r="BF39" s="82">
        <f t="shared" si="81"/>
        <v>86.86868687</v>
      </c>
      <c r="BG39" s="40">
        <v>14.0</v>
      </c>
      <c r="BH39" s="40">
        <v>7.0</v>
      </c>
      <c r="BI39" s="40">
        <v>10.0</v>
      </c>
      <c r="BJ39" s="82">
        <f t="shared" si="33"/>
        <v>106</v>
      </c>
      <c r="BK39" s="82">
        <f t="shared" si="34"/>
        <v>96</v>
      </c>
      <c r="BL39" s="82">
        <f t="shared" si="35"/>
        <v>88.33333333</v>
      </c>
      <c r="BM39" s="82">
        <f t="shared" si="36"/>
        <v>88.0733945</v>
      </c>
      <c r="BN39" s="40">
        <v>10.0</v>
      </c>
      <c r="BO39" s="40">
        <v>8.0</v>
      </c>
      <c r="BP39" s="40">
        <v>16.0</v>
      </c>
      <c r="BQ39" s="82">
        <f t="shared" si="37"/>
        <v>124</v>
      </c>
      <c r="BR39" s="82">
        <f t="shared" si="38"/>
        <v>112</v>
      </c>
      <c r="BS39" s="82">
        <f t="shared" si="39"/>
        <v>89.20863309</v>
      </c>
      <c r="BT39" s="82">
        <f t="shared" si="40"/>
        <v>89.6</v>
      </c>
      <c r="BU39" s="40">
        <v>14.0</v>
      </c>
      <c r="BV39" s="40">
        <v>3.0</v>
      </c>
      <c r="BW39" s="40">
        <v>13.0</v>
      </c>
      <c r="BX39" s="82">
        <f t="shared" si="41"/>
        <v>141</v>
      </c>
      <c r="BY39" s="82">
        <f t="shared" si="42"/>
        <v>125</v>
      </c>
      <c r="BZ39" s="82">
        <f t="shared" si="43"/>
        <v>90.38461538</v>
      </c>
      <c r="CA39" s="82">
        <f t="shared" si="44"/>
        <v>90.57971014</v>
      </c>
      <c r="CB39" s="40">
        <v>9.0</v>
      </c>
      <c r="CC39" s="40">
        <v>4.0</v>
      </c>
      <c r="CD39" s="40">
        <v>11.0</v>
      </c>
      <c r="CE39" s="82">
        <f t="shared" si="45"/>
        <v>154</v>
      </c>
      <c r="CF39" s="82">
        <f t="shared" si="46"/>
        <v>136</v>
      </c>
      <c r="CG39" s="82">
        <f t="shared" si="47"/>
        <v>91.12426036</v>
      </c>
      <c r="CH39" s="82">
        <f t="shared" si="48"/>
        <v>91.27516779</v>
      </c>
    </row>
    <row r="40" ht="15.75" customHeight="1">
      <c r="A40" s="29">
        <v>35.0</v>
      </c>
      <c r="B40" s="30" t="s">
        <v>45</v>
      </c>
      <c r="C40" s="39">
        <v>5.0</v>
      </c>
      <c r="D40" s="39">
        <v>1.0</v>
      </c>
      <c r="E40" s="39">
        <v>15.0</v>
      </c>
      <c r="F40" s="82">
        <f t="shared" si="2"/>
        <v>6</v>
      </c>
      <c r="G40" s="82">
        <f t="shared" si="3"/>
        <v>15</v>
      </c>
      <c r="H40" s="82">
        <f t="shared" si="4"/>
        <v>85.71428571</v>
      </c>
      <c r="I40" s="68">
        <f t="shared" si="5"/>
        <v>93.75</v>
      </c>
      <c r="J40" s="39">
        <v>10.0</v>
      </c>
      <c r="K40" s="39">
        <v>4.0</v>
      </c>
      <c r="L40" s="39">
        <v>17.0</v>
      </c>
      <c r="M40" s="82">
        <f t="shared" si="6"/>
        <v>20</v>
      </c>
      <c r="N40" s="82">
        <f t="shared" si="7"/>
        <v>32</v>
      </c>
      <c r="O40" s="82">
        <f t="shared" si="8"/>
        <v>95.23809524</v>
      </c>
      <c r="P40" s="68">
        <f t="shared" si="9"/>
        <v>96.96969697</v>
      </c>
      <c r="Q40" s="40">
        <v>12.0</v>
      </c>
      <c r="R40" s="40">
        <v>2.0</v>
      </c>
      <c r="S40" s="40">
        <v>10.0</v>
      </c>
      <c r="T40" s="82">
        <f t="shared" si="10"/>
        <v>34</v>
      </c>
      <c r="U40" s="82">
        <f t="shared" si="11"/>
        <v>42</v>
      </c>
      <c r="V40" s="82">
        <f t="shared" si="12"/>
        <v>97.14285714</v>
      </c>
      <c r="W40" s="68">
        <f t="shared" si="13"/>
        <v>97.6744186</v>
      </c>
      <c r="X40" s="40">
        <v>7.0</v>
      </c>
      <c r="Y40" s="40">
        <v>1.0</v>
      </c>
      <c r="Z40" s="40">
        <v>7.0</v>
      </c>
      <c r="AA40" s="82">
        <f t="shared" si="14"/>
        <v>42</v>
      </c>
      <c r="AB40" s="82">
        <f t="shared" si="15"/>
        <v>49</v>
      </c>
      <c r="AC40" s="82">
        <f t="shared" si="16"/>
        <v>97.6744186</v>
      </c>
      <c r="AD40" s="82">
        <f t="shared" si="17"/>
        <v>92.45283019</v>
      </c>
      <c r="AE40" s="40">
        <v>6.0</v>
      </c>
      <c r="AF40" s="40">
        <v>1.0</v>
      </c>
      <c r="AG40" s="40">
        <v>13.0</v>
      </c>
      <c r="AH40" s="82">
        <f t="shared" si="18"/>
        <v>49</v>
      </c>
      <c r="AI40" s="82">
        <f t="shared" si="19"/>
        <v>62</v>
      </c>
      <c r="AJ40" s="83">
        <f t="shared" si="20"/>
        <v>96.07843137</v>
      </c>
      <c r="AK40" s="68">
        <f t="shared" si="21"/>
        <v>93.93939394</v>
      </c>
      <c r="AL40" s="40">
        <v>10.0</v>
      </c>
      <c r="AM40" s="40">
        <v>4.0</v>
      </c>
      <c r="AN40" s="40">
        <v>9.0</v>
      </c>
      <c r="AO40" s="82">
        <f t="shared" si="22"/>
        <v>63</v>
      </c>
      <c r="AP40" s="82">
        <f t="shared" si="23"/>
        <v>71</v>
      </c>
      <c r="AQ40" s="82">
        <f t="shared" si="24"/>
        <v>92.64705882</v>
      </c>
      <c r="AR40" s="82">
        <f t="shared" si="25"/>
        <v>94.66666667</v>
      </c>
      <c r="AS40" s="40">
        <v>10.0</v>
      </c>
      <c r="AT40" s="40">
        <v>5.0</v>
      </c>
      <c r="AU40" s="40">
        <v>12.0</v>
      </c>
      <c r="AV40" s="82">
        <f t="shared" si="26"/>
        <v>78</v>
      </c>
      <c r="AW40" s="82">
        <f t="shared" si="27"/>
        <v>83</v>
      </c>
      <c r="AX40" s="82">
        <f t="shared" si="28"/>
        <v>90.69767442</v>
      </c>
      <c r="AY40" s="82">
        <f t="shared" si="29"/>
        <v>95.40229885</v>
      </c>
      <c r="AZ40" s="40">
        <v>6.0</v>
      </c>
      <c r="BA40" s="40">
        <v>6.0</v>
      </c>
      <c r="BB40" s="40">
        <v>12.0</v>
      </c>
      <c r="BC40" s="82">
        <f t="shared" si="30"/>
        <v>90</v>
      </c>
      <c r="BD40" s="82">
        <f t="shared" si="31"/>
        <v>95</v>
      </c>
      <c r="BE40" s="82">
        <f t="shared" ref="BE40:BF40" si="82">BC40/99%</f>
        <v>90.90909091</v>
      </c>
      <c r="BF40" s="82">
        <f t="shared" si="82"/>
        <v>95.95959596</v>
      </c>
      <c r="BG40" s="40">
        <v>14.0</v>
      </c>
      <c r="BH40" s="40">
        <v>7.0</v>
      </c>
      <c r="BI40" s="40">
        <v>10.0</v>
      </c>
      <c r="BJ40" s="82">
        <f t="shared" si="33"/>
        <v>111</v>
      </c>
      <c r="BK40" s="82">
        <f t="shared" si="34"/>
        <v>105</v>
      </c>
      <c r="BL40" s="82">
        <f t="shared" si="35"/>
        <v>92.5</v>
      </c>
      <c r="BM40" s="82">
        <f t="shared" si="36"/>
        <v>96.33027523</v>
      </c>
      <c r="BN40" s="40">
        <v>9.0</v>
      </c>
      <c r="BO40" s="40">
        <v>8.0</v>
      </c>
      <c r="BP40" s="40">
        <v>16.0</v>
      </c>
      <c r="BQ40" s="82">
        <f t="shared" si="37"/>
        <v>128</v>
      </c>
      <c r="BR40" s="82">
        <f t="shared" si="38"/>
        <v>121</v>
      </c>
      <c r="BS40" s="82">
        <f t="shared" si="39"/>
        <v>92.08633094</v>
      </c>
      <c r="BT40" s="82">
        <f t="shared" si="40"/>
        <v>96.8</v>
      </c>
      <c r="BU40" s="40">
        <v>13.0</v>
      </c>
      <c r="BV40" s="40">
        <v>3.0</v>
      </c>
      <c r="BW40" s="40">
        <v>12.0</v>
      </c>
      <c r="BX40" s="82">
        <f t="shared" si="41"/>
        <v>144</v>
      </c>
      <c r="BY40" s="82">
        <f t="shared" si="42"/>
        <v>133</v>
      </c>
      <c r="BZ40" s="82">
        <f t="shared" si="43"/>
        <v>92.30769231</v>
      </c>
      <c r="CA40" s="82">
        <f t="shared" si="44"/>
        <v>96.37681159</v>
      </c>
      <c r="CB40" s="40">
        <v>8.0</v>
      </c>
      <c r="CC40" s="40">
        <v>4.0</v>
      </c>
      <c r="CD40" s="40">
        <v>7.0</v>
      </c>
      <c r="CE40" s="82">
        <f t="shared" si="45"/>
        <v>156</v>
      </c>
      <c r="CF40" s="82">
        <f t="shared" si="46"/>
        <v>140</v>
      </c>
      <c r="CG40" s="82">
        <f t="shared" si="47"/>
        <v>92.30769231</v>
      </c>
      <c r="CH40" s="82">
        <f t="shared" si="48"/>
        <v>93.95973154</v>
      </c>
    </row>
    <row r="41" ht="15.75" customHeight="1">
      <c r="A41" s="29">
        <v>36.0</v>
      </c>
      <c r="B41" s="30" t="s">
        <v>46</v>
      </c>
      <c r="C41" s="39">
        <v>5.0</v>
      </c>
      <c r="D41" s="39">
        <v>2.0</v>
      </c>
      <c r="E41" s="39">
        <v>16.0</v>
      </c>
      <c r="F41" s="82">
        <f t="shared" si="2"/>
        <v>7</v>
      </c>
      <c r="G41" s="82">
        <f t="shared" si="3"/>
        <v>16</v>
      </c>
      <c r="H41" s="82">
        <f t="shared" si="4"/>
        <v>100</v>
      </c>
      <c r="I41" s="68">
        <f t="shared" si="5"/>
        <v>100</v>
      </c>
      <c r="J41" s="39">
        <v>9.0</v>
      </c>
      <c r="K41" s="39">
        <v>3.0</v>
      </c>
      <c r="L41" s="39">
        <v>16.0</v>
      </c>
      <c r="M41" s="82">
        <f t="shared" si="6"/>
        <v>19</v>
      </c>
      <c r="N41" s="82">
        <f t="shared" si="7"/>
        <v>32</v>
      </c>
      <c r="O41" s="82">
        <f t="shared" si="8"/>
        <v>90.47619048</v>
      </c>
      <c r="P41" s="68">
        <f t="shared" si="9"/>
        <v>96.96969697</v>
      </c>
      <c r="Q41" s="40">
        <v>11.0</v>
      </c>
      <c r="R41" s="40">
        <v>2.0</v>
      </c>
      <c r="S41" s="40">
        <v>10.0</v>
      </c>
      <c r="T41" s="82">
        <f t="shared" si="10"/>
        <v>32</v>
      </c>
      <c r="U41" s="82">
        <f t="shared" si="11"/>
        <v>42</v>
      </c>
      <c r="V41" s="82">
        <f t="shared" si="12"/>
        <v>91.42857143</v>
      </c>
      <c r="W41" s="68">
        <f t="shared" si="13"/>
        <v>97.6744186</v>
      </c>
      <c r="X41" s="40">
        <v>4.0</v>
      </c>
      <c r="Y41" s="40">
        <v>1.0</v>
      </c>
      <c r="Z41" s="40">
        <v>7.0</v>
      </c>
      <c r="AA41" s="82">
        <f t="shared" si="14"/>
        <v>37</v>
      </c>
      <c r="AB41" s="82">
        <f t="shared" si="15"/>
        <v>49</v>
      </c>
      <c r="AC41" s="82">
        <f t="shared" si="16"/>
        <v>86.04651163</v>
      </c>
      <c r="AD41" s="82">
        <f t="shared" si="17"/>
        <v>92.45283019</v>
      </c>
      <c r="AE41" s="40">
        <v>5.0</v>
      </c>
      <c r="AF41" s="40">
        <v>1.0</v>
      </c>
      <c r="AG41" s="40">
        <v>9.0</v>
      </c>
      <c r="AH41" s="82">
        <f t="shared" si="18"/>
        <v>43</v>
      </c>
      <c r="AI41" s="82">
        <f t="shared" si="19"/>
        <v>58</v>
      </c>
      <c r="AJ41" s="83">
        <f t="shared" si="20"/>
        <v>84.31372549</v>
      </c>
      <c r="AK41" s="68">
        <f t="shared" si="21"/>
        <v>87.87878788</v>
      </c>
      <c r="AL41" s="40">
        <v>12.0</v>
      </c>
      <c r="AM41" s="40">
        <v>4.0</v>
      </c>
      <c r="AN41" s="40">
        <v>9.0</v>
      </c>
      <c r="AO41" s="82">
        <f t="shared" si="22"/>
        <v>59</v>
      </c>
      <c r="AP41" s="82">
        <f t="shared" si="23"/>
        <v>67</v>
      </c>
      <c r="AQ41" s="82">
        <f t="shared" si="24"/>
        <v>86.76470588</v>
      </c>
      <c r="AR41" s="82">
        <f t="shared" si="25"/>
        <v>89.33333333</v>
      </c>
      <c r="AS41" s="40">
        <v>8.0</v>
      </c>
      <c r="AT41" s="40">
        <v>6.0</v>
      </c>
      <c r="AU41" s="40">
        <v>9.0</v>
      </c>
      <c r="AV41" s="82">
        <f t="shared" si="26"/>
        <v>73</v>
      </c>
      <c r="AW41" s="82">
        <f t="shared" si="27"/>
        <v>76</v>
      </c>
      <c r="AX41" s="82">
        <f t="shared" si="28"/>
        <v>84.88372093</v>
      </c>
      <c r="AY41" s="82">
        <f t="shared" si="29"/>
        <v>87.35632184</v>
      </c>
      <c r="AZ41" s="40">
        <v>5.0</v>
      </c>
      <c r="BA41" s="40">
        <v>6.0</v>
      </c>
      <c r="BB41" s="40">
        <v>12.0</v>
      </c>
      <c r="BC41" s="82">
        <f t="shared" si="30"/>
        <v>84</v>
      </c>
      <c r="BD41" s="82">
        <f t="shared" si="31"/>
        <v>88</v>
      </c>
      <c r="BE41" s="82">
        <f t="shared" ref="BE41:BF41" si="83">BC41/99%</f>
        <v>84.84848485</v>
      </c>
      <c r="BF41" s="82">
        <f t="shared" si="83"/>
        <v>88.88888889</v>
      </c>
      <c r="BG41" s="40">
        <v>14.0</v>
      </c>
      <c r="BH41" s="40">
        <v>7.0</v>
      </c>
      <c r="BI41" s="40">
        <v>10.0</v>
      </c>
      <c r="BJ41" s="82">
        <f t="shared" si="33"/>
        <v>105</v>
      </c>
      <c r="BK41" s="82">
        <f t="shared" si="34"/>
        <v>98</v>
      </c>
      <c r="BL41" s="82">
        <f t="shared" si="35"/>
        <v>87.5</v>
      </c>
      <c r="BM41" s="82">
        <f t="shared" si="36"/>
        <v>89.90825688</v>
      </c>
      <c r="BN41" s="40">
        <v>11.0</v>
      </c>
      <c r="BO41" s="40">
        <v>8.0</v>
      </c>
      <c r="BP41" s="40">
        <v>16.0</v>
      </c>
      <c r="BQ41" s="82">
        <f t="shared" si="37"/>
        <v>124</v>
      </c>
      <c r="BR41" s="82">
        <f t="shared" si="38"/>
        <v>114</v>
      </c>
      <c r="BS41" s="82">
        <f t="shared" si="39"/>
        <v>89.20863309</v>
      </c>
      <c r="BT41" s="82">
        <f t="shared" si="40"/>
        <v>91.2</v>
      </c>
      <c r="BU41" s="40">
        <v>13.0</v>
      </c>
      <c r="BV41" s="40">
        <v>2.0</v>
      </c>
      <c r="BW41" s="40">
        <v>9.0</v>
      </c>
      <c r="BX41" s="82">
        <f t="shared" si="41"/>
        <v>139</v>
      </c>
      <c r="BY41" s="82">
        <f t="shared" si="42"/>
        <v>123</v>
      </c>
      <c r="BZ41" s="82">
        <f t="shared" si="43"/>
        <v>89.1025641</v>
      </c>
      <c r="CA41" s="82">
        <f t="shared" si="44"/>
        <v>89.13043478</v>
      </c>
      <c r="CB41" s="40">
        <v>7.0</v>
      </c>
      <c r="CC41" s="40">
        <v>4.0</v>
      </c>
      <c r="CD41" s="40">
        <v>9.0</v>
      </c>
      <c r="CE41" s="82">
        <f t="shared" si="45"/>
        <v>150</v>
      </c>
      <c r="CF41" s="82">
        <f t="shared" si="46"/>
        <v>132</v>
      </c>
      <c r="CG41" s="82">
        <f t="shared" si="47"/>
        <v>88.75739645</v>
      </c>
      <c r="CH41" s="82">
        <f t="shared" si="48"/>
        <v>88.59060403</v>
      </c>
    </row>
    <row r="42" ht="15.75" customHeight="1">
      <c r="A42" s="29">
        <v>37.0</v>
      </c>
      <c r="B42" s="30" t="s">
        <v>47</v>
      </c>
      <c r="C42" s="39">
        <v>0.0</v>
      </c>
      <c r="D42" s="39">
        <v>0.0</v>
      </c>
      <c r="E42" s="39">
        <v>0.0</v>
      </c>
      <c r="F42" s="82">
        <f t="shared" si="2"/>
        <v>0</v>
      </c>
      <c r="G42" s="82">
        <f t="shared" si="3"/>
        <v>0</v>
      </c>
      <c r="H42" s="82">
        <f t="shared" si="4"/>
        <v>0</v>
      </c>
      <c r="I42" s="68">
        <f t="shared" si="5"/>
        <v>0</v>
      </c>
      <c r="J42" s="39">
        <v>10.0</v>
      </c>
      <c r="K42" s="39">
        <v>4.0</v>
      </c>
      <c r="L42" s="39">
        <v>16.0</v>
      </c>
      <c r="M42" s="82">
        <f t="shared" si="6"/>
        <v>14</v>
      </c>
      <c r="N42" s="82">
        <f t="shared" si="7"/>
        <v>16</v>
      </c>
      <c r="O42" s="82">
        <f t="shared" si="8"/>
        <v>66.66666667</v>
      </c>
      <c r="P42" s="68">
        <f t="shared" si="9"/>
        <v>48.48484848</v>
      </c>
      <c r="Q42" s="40">
        <v>12.0</v>
      </c>
      <c r="R42" s="40">
        <v>2.0</v>
      </c>
      <c r="S42" s="40">
        <v>10.0</v>
      </c>
      <c r="T42" s="82">
        <f t="shared" si="10"/>
        <v>28</v>
      </c>
      <c r="U42" s="82">
        <f t="shared" si="11"/>
        <v>26</v>
      </c>
      <c r="V42" s="82">
        <f t="shared" si="12"/>
        <v>80</v>
      </c>
      <c r="W42" s="68">
        <f t="shared" si="13"/>
        <v>60.46511628</v>
      </c>
      <c r="X42" s="40">
        <v>5.0</v>
      </c>
      <c r="Y42" s="40">
        <v>1.0</v>
      </c>
      <c r="Z42" s="40">
        <v>9.0</v>
      </c>
      <c r="AA42" s="82">
        <f t="shared" si="14"/>
        <v>34</v>
      </c>
      <c r="AB42" s="82">
        <f t="shared" si="15"/>
        <v>35</v>
      </c>
      <c r="AC42" s="82">
        <f t="shared" si="16"/>
        <v>79.06976744</v>
      </c>
      <c r="AD42" s="82">
        <f t="shared" si="17"/>
        <v>66.03773585</v>
      </c>
      <c r="AE42" s="40">
        <v>7.0</v>
      </c>
      <c r="AF42" s="40">
        <v>1.0</v>
      </c>
      <c r="AG42" s="40">
        <v>13.0</v>
      </c>
      <c r="AH42" s="82">
        <f t="shared" si="18"/>
        <v>42</v>
      </c>
      <c r="AI42" s="82">
        <f t="shared" si="19"/>
        <v>48</v>
      </c>
      <c r="AJ42" s="83">
        <f t="shared" si="20"/>
        <v>82.35294118</v>
      </c>
      <c r="AK42" s="68">
        <f t="shared" si="21"/>
        <v>72.72727273</v>
      </c>
      <c r="AL42" s="40">
        <v>12.0</v>
      </c>
      <c r="AM42" s="40">
        <v>5.0</v>
      </c>
      <c r="AN42" s="40">
        <v>9.0</v>
      </c>
      <c r="AO42" s="82">
        <f t="shared" si="22"/>
        <v>59</v>
      </c>
      <c r="AP42" s="82">
        <f t="shared" si="23"/>
        <v>57</v>
      </c>
      <c r="AQ42" s="82">
        <f t="shared" si="24"/>
        <v>86.76470588</v>
      </c>
      <c r="AR42" s="82">
        <f t="shared" si="25"/>
        <v>76</v>
      </c>
      <c r="AS42" s="40">
        <v>12.0</v>
      </c>
      <c r="AT42" s="40">
        <v>6.0</v>
      </c>
      <c r="AU42" s="40">
        <v>12.0</v>
      </c>
      <c r="AV42" s="82">
        <f t="shared" si="26"/>
        <v>77</v>
      </c>
      <c r="AW42" s="82">
        <f t="shared" si="27"/>
        <v>69</v>
      </c>
      <c r="AX42" s="82">
        <f t="shared" si="28"/>
        <v>89.53488372</v>
      </c>
      <c r="AY42" s="82">
        <f t="shared" si="29"/>
        <v>79.31034483</v>
      </c>
      <c r="AZ42" s="40">
        <v>7.0</v>
      </c>
      <c r="BA42" s="40">
        <v>6.0</v>
      </c>
      <c r="BB42" s="40">
        <v>12.0</v>
      </c>
      <c r="BC42" s="82">
        <f t="shared" si="30"/>
        <v>90</v>
      </c>
      <c r="BD42" s="82">
        <f t="shared" si="31"/>
        <v>81</v>
      </c>
      <c r="BE42" s="82">
        <f t="shared" ref="BE42:BF42" si="84">BC42/99%</f>
        <v>90.90909091</v>
      </c>
      <c r="BF42" s="82">
        <f t="shared" si="84"/>
        <v>81.81818182</v>
      </c>
      <c r="BG42" s="40">
        <v>14.0</v>
      </c>
      <c r="BH42" s="40">
        <v>7.0</v>
      </c>
      <c r="BI42" s="40">
        <v>10.0</v>
      </c>
      <c r="BJ42" s="82">
        <f t="shared" si="33"/>
        <v>111</v>
      </c>
      <c r="BK42" s="82">
        <f t="shared" si="34"/>
        <v>91</v>
      </c>
      <c r="BL42" s="82">
        <f t="shared" si="35"/>
        <v>92.5</v>
      </c>
      <c r="BM42" s="82">
        <f t="shared" si="36"/>
        <v>83.48623853</v>
      </c>
      <c r="BN42" s="40">
        <v>9.0</v>
      </c>
      <c r="BO42" s="40">
        <v>8.0</v>
      </c>
      <c r="BP42" s="40">
        <v>16.0</v>
      </c>
      <c r="BQ42" s="82">
        <f t="shared" si="37"/>
        <v>128</v>
      </c>
      <c r="BR42" s="82">
        <f t="shared" si="38"/>
        <v>107</v>
      </c>
      <c r="BS42" s="82">
        <f t="shared" si="39"/>
        <v>92.08633094</v>
      </c>
      <c r="BT42" s="82">
        <f t="shared" si="40"/>
        <v>85.6</v>
      </c>
      <c r="BU42" s="40">
        <v>14.0</v>
      </c>
      <c r="BV42" s="40">
        <v>3.0</v>
      </c>
      <c r="BW42" s="40">
        <v>13.0</v>
      </c>
      <c r="BX42" s="82">
        <f t="shared" si="41"/>
        <v>145</v>
      </c>
      <c r="BY42" s="82">
        <f t="shared" si="42"/>
        <v>120</v>
      </c>
      <c r="BZ42" s="82">
        <f t="shared" si="43"/>
        <v>92.94871795</v>
      </c>
      <c r="CA42" s="82">
        <f t="shared" si="44"/>
        <v>86.95652174</v>
      </c>
      <c r="CB42" s="40">
        <v>9.0</v>
      </c>
      <c r="CC42" s="40">
        <v>4.0</v>
      </c>
      <c r="CD42" s="40">
        <v>11.0</v>
      </c>
      <c r="CE42" s="82">
        <f t="shared" si="45"/>
        <v>158</v>
      </c>
      <c r="CF42" s="82">
        <f t="shared" si="46"/>
        <v>131</v>
      </c>
      <c r="CG42" s="82">
        <f t="shared" si="47"/>
        <v>93.49112426</v>
      </c>
      <c r="CH42" s="82">
        <f t="shared" si="48"/>
        <v>87.91946309</v>
      </c>
    </row>
    <row r="43" ht="15.75" customHeight="1">
      <c r="A43" s="29">
        <v>38.0</v>
      </c>
      <c r="B43" s="30" t="s">
        <v>48</v>
      </c>
      <c r="C43" s="39">
        <v>5.0</v>
      </c>
      <c r="D43" s="39">
        <v>2.0</v>
      </c>
      <c r="E43" s="39">
        <v>16.0</v>
      </c>
      <c r="F43" s="82">
        <f t="shared" si="2"/>
        <v>7</v>
      </c>
      <c r="G43" s="82">
        <f t="shared" si="3"/>
        <v>16</v>
      </c>
      <c r="H43" s="82">
        <f t="shared" si="4"/>
        <v>100</v>
      </c>
      <c r="I43" s="68">
        <f t="shared" si="5"/>
        <v>100</v>
      </c>
      <c r="J43" s="39">
        <v>8.0</v>
      </c>
      <c r="K43" s="39">
        <v>4.0</v>
      </c>
      <c r="L43" s="39">
        <v>16.0</v>
      </c>
      <c r="M43" s="82">
        <f t="shared" si="6"/>
        <v>19</v>
      </c>
      <c r="N43" s="82">
        <f t="shared" si="7"/>
        <v>32</v>
      </c>
      <c r="O43" s="82">
        <f t="shared" si="8"/>
        <v>90.47619048</v>
      </c>
      <c r="P43" s="68">
        <f t="shared" si="9"/>
        <v>96.96969697</v>
      </c>
      <c r="Q43" s="40">
        <v>12.0</v>
      </c>
      <c r="R43" s="40">
        <v>1.0</v>
      </c>
      <c r="S43" s="40">
        <v>10.0</v>
      </c>
      <c r="T43" s="82">
        <f t="shared" si="10"/>
        <v>32</v>
      </c>
      <c r="U43" s="82">
        <f t="shared" si="11"/>
        <v>42</v>
      </c>
      <c r="V43" s="82">
        <f t="shared" si="12"/>
        <v>91.42857143</v>
      </c>
      <c r="W43" s="68">
        <f t="shared" si="13"/>
        <v>97.6744186</v>
      </c>
      <c r="X43" s="40">
        <v>7.0</v>
      </c>
      <c r="Y43" s="40">
        <v>1.0</v>
      </c>
      <c r="Z43" s="40">
        <v>10.0</v>
      </c>
      <c r="AA43" s="82">
        <f t="shared" si="14"/>
        <v>40</v>
      </c>
      <c r="AB43" s="82">
        <f t="shared" si="15"/>
        <v>52</v>
      </c>
      <c r="AC43" s="82">
        <f t="shared" si="16"/>
        <v>93.02325581</v>
      </c>
      <c r="AD43" s="82">
        <f t="shared" si="17"/>
        <v>98.11320755</v>
      </c>
      <c r="AE43" s="40">
        <v>7.0</v>
      </c>
      <c r="AF43" s="40">
        <v>1.0</v>
      </c>
      <c r="AG43" s="40">
        <v>10.0</v>
      </c>
      <c r="AH43" s="82">
        <f t="shared" si="18"/>
        <v>48</v>
      </c>
      <c r="AI43" s="82">
        <f t="shared" si="19"/>
        <v>62</v>
      </c>
      <c r="AJ43" s="83">
        <f t="shared" si="20"/>
        <v>94.11764706</v>
      </c>
      <c r="AK43" s="68">
        <f t="shared" si="21"/>
        <v>93.93939394</v>
      </c>
      <c r="AL43" s="40">
        <v>9.0</v>
      </c>
      <c r="AM43" s="40">
        <v>4.0</v>
      </c>
      <c r="AN43" s="40">
        <v>9.0</v>
      </c>
      <c r="AO43" s="82">
        <f t="shared" si="22"/>
        <v>61</v>
      </c>
      <c r="AP43" s="82">
        <f t="shared" si="23"/>
        <v>71</v>
      </c>
      <c r="AQ43" s="82">
        <f t="shared" si="24"/>
        <v>89.70588235</v>
      </c>
      <c r="AR43" s="82">
        <f t="shared" si="25"/>
        <v>94.66666667</v>
      </c>
      <c r="AS43" s="40">
        <v>12.0</v>
      </c>
      <c r="AT43" s="40">
        <v>6.0</v>
      </c>
      <c r="AU43" s="40">
        <v>12.0</v>
      </c>
      <c r="AV43" s="82">
        <f t="shared" si="26"/>
        <v>79</v>
      </c>
      <c r="AW43" s="82">
        <f t="shared" si="27"/>
        <v>83</v>
      </c>
      <c r="AX43" s="82">
        <f t="shared" si="28"/>
        <v>91.86046512</v>
      </c>
      <c r="AY43" s="82">
        <f t="shared" si="29"/>
        <v>95.40229885</v>
      </c>
      <c r="AZ43" s="40">
        <v>7.0</v>
      </c>
      <c r="BA43" s="40">
        <v>6.0</v>
      </c>
      <c r="BB43" s="40">
        <v>12.0</v>
      </c>
      <c r="BC43" s="82">
        <f t="shared" si="30"/>
        <v>92</v>
      </c>
      <c r="BD43" s="82">
        <f t="shared" si="31"/>
        <v>95</v>
      </c>
      <c r="BE43" s="82">
        <f t="shared" ref="BE43:BF43" si="85">BC43/99%</f>
        <v>92.92929293</v>
      </c>
      <c r="BF43" s="82">
        <f t="shared" si="85"/>
        <v>95.95959596</v>
      </c>
      <c r="BG43" s="40">
        <v>14.0</v>
      </c>
      <c r="BH43" s="40">
        <v>7.0</v>
      </c>
      <c r="BI43" s="40">
        <v>10.0</v>
      </c>
      <c r="BJ43" s="82">
        <f t="shared" si="33"/>
        <v>113</v>
      </c>
      <c r="BK43" s="82">
        <f t="shared" si="34"/>
        <v>105</v>
      </c>
      <c r="BL43" s="82">
        <f t="shared" si="35"/>
        <v>94.16666667</v>
      </c>
      <c r="BM43" s="82">
        <f t="shared" si="36"/>
        <v>96.33027523</v>
      </c>
      <c r="BN43" s="40">
        <v>11.0</v>
      </c>
      <c r="BO43" s="40">
        <v>6.0</v>
      </c>
      <c r="BP43" s="40">
        <v>10.0</v>
      </c>
      <c r="BQ43" s="82">
        <f t="shared" si="37"/>
        <v>130</v>
      </c>
      <c r="BR43" s="82">
        <f t="shared" si="38"/>
        <v>115</v>
      </c>
      <c r="BS43" s="82">
        <f t="shared" si="39"/>
        <v>93.52517986</v>
      </c>
      <c r="BT43" s="82">
        <f t="shared" si="40"/>
        <v>92</v>
      </c>
      <c r="BU43" s="40">
        <v>13.0</v>
      </c>
      <c r="BV43" s="40">
        <v>2.0</v>
      </c>
      <c r="BW43" s="40">
        <v>13.0</v>
      </c>
      <c r="BX43" s="82">
        <f t="shared" si="41"/>
        <v>145</v>
      </c>
      <c r="BY43" s="82">
        <f t="shared" si="42"/>
        <v>128</v>
      </c>
      <c r="BZ43" s="82">
        <f t="shared" si="43"/>
        <v>92.94871795</v>
      </c>
      <c r="CA43" s="82">
        <f t="shared" si="44"/>
        <v>92.75362319</v>
      </c>
      <c r="CB43" s="40">
        <v>8.0</v>
      </c>
      <c r="CC43" s="40">
        <v>3.0</v>
      </c>
      <c r="CD43" s="40">
        <v>11.0</v>
      </c>
      <c r="CE43" s="82">
        <f t="shared" si="45"/>
        <v>156</v>
      </c>
      <c r="CF43" s="82">
        <f t="shared" si="46"/>
        <v>139</v>
      </c>
      <c r="CG43" s="82">
        <f t="shared" si="47"/>
        <v>92.30769231</v>
      </c>
      <c r="CH43" s="82">
        <f t="shared" si="48"/>
        <v>93.2885906</v>
      </c>
    </row>
    <row r="44" ht="15.75" customHeight="1">
      <c r="A44" s="29">
        <v>39.0</v>
      </c>
      <c r="B44" s="30" t="s">
        <v>49</v>
      </c>
      <c r="C44" s="39">
        <v>5.0</v>
      </c>
      <c r="D44" s="39">
        <v>1.0</v>
      </c>
      <c r="E44" s="39">
        <v>13.0</v>
      </c>
      <c r="F44" s="82">
        <f t="shared" si="2"/>
        <v>6</v>
      </c>
      <c r="G44" s="82">
        <f t="shared" si="3"/>
        <v>13</v>
      </c>
      <c r="H44" s="82">
        <f t="shared" si="4"/>
        <v>85.71428571</v>
      </c>
      <c r="I44" s="68">
        <f t="shared" si="5"/>
        <v>81.25</v>
      </c>
      <c r="J44" s="39">
        <v>8.0</v>
      </c>
      <c r="K44" s="39">
        <v>4.0</v>
      </c>
      <c r="L44" s="39">
        <v>17.0</v>
      </c>
      <c r="M44" s="82">
        <f t="shared" si="6"/>
        <v>18</v>
      </c>
      <c r="N44" s="82">
        <f t="shared" si="7"/>
        <v>30</v>
      </c>
      <c r="O44" s="82">
        <f t="shared" si="8"/>
        <v>85.71428571</v>
      </c>
      <c r="P44" s="68">
        <f t="shared" si="9"/>
        <v>90.90909091</v>
      </c>
      <c r="Q44" s="40">
        <v>9.0</v>
      </c>
      <c r="R44" s="40">
        <v>2.0</v>
      </c>
      <c r="S44" s="40">
        <v>9.0</v>
      </c>
      <c r="T44" s="82">
        <f t="shared" si="10"/>
        <v>29</v>
      </c>
      <c r="U44" s="82">
        <f t="shared" si="11"/>
        <v>39</v>
      </c>
      <c r="V44" s="82">
        <f t="shared" si="12"/>
        <v>82.85714286</v>
      </c>
      <c r="W44" s="68">
        <f t="shared" si="13"/>
        <v>90.69767442</v>
      </c>
      <c r="X44" s="40">
        <v>7.0</v>
      </c>
      <c r="Y44" s="40">
        <v>1.0</v>
      </c>
      <c r="Z44" s="40">
        <v>7.0</v>
      </c>
      <c r="AA44" s="82">
        <f t="shared" si="14"/>
        <v>37</v>
      </c>
      <c r="AB44" s="82">
        <f t="shared" si="15"/>
        <v>46</v>
      </c>
      <c r="AC44" s="82">
        <f t="shared" si="16"/>
        <v>86.04651163</v>
      </c>
      <c r="AD44" s="82">
        <f t="shared" si="17"/>
        <v>86.79245283</v>
      </c>
      <c r="AE44" s="40">
        <v>6.0</v>
      </c>
      <c r="AF44" s="40">
        <v>1.0</v>
      </c>
      <c r="AG44" s="40">
        <v>9.0</v>
      </c>
      <c r="AH44" s="82">
        <f t="shared" si="18"/>
        <v>44</v>
      </c>
      <c r="AI44" s="82">
        <f t="shared" si="19"/>
        <v>55</v>
      </c>
      <c r="AJ44" s="83">
        <f t="shared" si="20"/>
        <v>86.2745098</v>
      </c>
      <c r="AK44" s="68">
        <f t="shared" si="21"/>
        <v>83.33333333</v>
      </c>
      <c r="AL44" s="40">
        <v>11.0</v>
      </c>
      <c r="AM44" s="40">
        <v>5.0</v>
      </c>
      <c r="AN44" s="40">
        <v>9.0</v>
      </c>
      <c r="AO44" s="82">
        <f t="shared" si="22"/>
        <v>60</v>
      </c>
      <c r="AP44" s="82">
        <f t="shared" si="23"/>
        <v>64</v>
      </c>
      <c r="AQ44" s="82">
        <f t="shared" si="24"/>
        <v>88.23529412</v>
      </c>
      <c r="AR44" s="82">
        <f t="shared" si="25"/>
        <v>85.33333333</v>
      </c>
      <c r="AS44" s="40">
        <v>10.0</v>
      </c>
      <c r="AT44" s="40">
        <v>6.0</v>
      </c>
      <c r="AU44" s="40">
        <v>12.0</v>
      </c>
      <c r="AV44" s="82">
        <f t="shared" si="26"/>
        <v>76</v>
      </c>
      <c r="AW44" s="82">
        <f t="shared" si="27"/>
        <v>76</v>
      </c>
      <c r="AX44" s="82">
        <f t="shared" si="28"/>
        <v>88.37209302</v>
      </c>
      <c r="AY44" s="82">
        <f t="shared" si="29"/>
        <v>87.35632184</v>
      </c>
      <c r="AZ44" s="40">
        <v>7.0</v>
      </c>
      <c r="BA44" s="40">
        <v>6.0</v>
      </c>
      <c r="BB44" s="40">
        <v>10.0</v>
      </c>
      <c r="BC44" s="82">
        <f t="shared" si="30"/>
        <v>89</v>
      </c>
      <c r="BD44" s="82">
        <f t="shared" si="31"/>
        <v>86</v>
      </c>
      <c r="BE44" s="82">
        <f t="shared" ref="BE44:BF44" si="86">BC44/99%</f>
        <v>89.8989899</v>
      </c>
      <c r="BF44" s="82">
        <f t="shared" si="86"/>
        <v>86.86868687</v>
      </c>
      <c r="BG44" s="40">
        <v>10.0</v>
      </c>
      <c r="BH44" s="40">
        <v>7.0</v>
      </c>
      <c r="BI44" s="40">
        <v>10.0</v>
      </c>
      <c r="BJ44" s="82">
        <f t="shared" si="33"/>
        <v>106</v>
      </c>
      <c r="BK44" s="82">
        <f t="shared" si="34"/>
        <v>96</v>
      </c>
      <c r="BL44" s="82">
        <f t="shared" si="35"/>
        <v>88.33333333</v>
      </c>
      <c r="BM44" s="82">
        <f t="shared" si="36"/>
        <v>88.0733945</v>
      </c>
      <c r="BN44" s="40">
        <v>6.0</v>
      </c>
      <c r="BO44" s="40">
        <v>5.0</v>
      </c>
      <c r="BP44" s="40">
        <v>10.0</v>
      </c>
      <c r="BQ44" s="82">
        <f t="shared" si="37"/>
        <v>117</v>
      </c>
      <c r="BR44" s="82">
        <f t="shared" si="38"/>
        <v>106</v>
      </c>
      <c r="BS44" s="82">
        <f t="shared" si="39"/>
        <v>84.17266187</v>
      </c>
      <c r="BT44" s="82">
        <f t="shared" si="40"/>
        <v>84.8</v>
      </c>
      <c r="BU44" s="40">
        <v>14.0</v>
      </c>
      <c r="BV44" s="40">
        <v>3.0</v>
      </c>
      <c r="BW44" s="40">
        <v>13.0</v>
      </c>
      <c r="BX44" s="82">
        <f t="shared" si="41"/>
        <v>134</v>
      </c>
      <c r="BY44" s="82">
        <f t="shared" si="42"/>
        <v>119</v>
      </c>
      <c r="BZ44" s="82">
        <f t="shared" si="43"/>
        <v>85.8974359</v>
      </c>
      <c r="CA44" s="82">
        <f t="shared" si="44"/>
        <v>86.23188406</v>
      </c>
      <c r="CB44" s="40">
        <v>5.0</v>
      </c>
      <c r="CC44" s="40">
        <v>4.0</v>
      </c>
      <c r="CD44" s="40">
        <v>9.0</v>
      </c>
      <c r="CE44" s="82">
        <f t="shared" si="45"/>
        <v>143</v>
      </c>
      <c r="CF44" s="82">
        <f t="shared" si="46"/>
        <v>128</v>
      </c>
      <c r="CG44" s="82">
        <f t="shared" si="47"/>
        <v>84.61538462</v>
      </c>
      <c r="CH44" s="82">
        <f t="shared" si="48"/>
        <v>85.90604027</v>
      </c>
    </row>
    <row r="45" ht="15.75" customHeight="1">
      <c r="I45" s="68"/>
      <c r="P45" s="68"/>
      <c r="W45" s="68"/>
      <c r="AK45" s="68"/>
    </row>
    <row r="46" ht="15.75" customHeight="1">
      <c r="A46" s="40" t="s">
        <v>76</v>
      </c>
      <c r="I46" s="68"/>
      <c r="P46" s="68"/>
      <c r="W46" s="68"/>
      <c r="AK46" s="68"/>
    </row>
    <row r="47" ht="15.75" customHeight="1">
      <c r="I47" s="68"/>
      <c r="P47" s="68"/>
      <c r="W47" s="68"/>
      <c r="AK47" s="68"/>
    </row>
    <row r="48" ht="15.75" customHeight="1">
      <c r="I48" s="68"/>
      <c r="P48" s="68"/>
      <c r="W48" s="68"/>
      <c r="AK48" s="68"/>
    </row>
    <row r="49" ht="15.75" customHeight="1">
      <c r="I49" s="68"/>
      <c r="P49" s="68"/>
      <c r="W49" s="68"/>
      <c r="AK49" s="68"/>
    </row>
    <row r="50" ht="15.75" customHeight="1">
      <c r="I50" s="68"/>
      <c r="P50" s="68"/>
      <c r="W50" s="68"/>
      <c r="AK50" s="68"/>
    </row>
    <row r="51" ht="15.75" customHeight="1">
      <c r="I51" s="68"/>
      <c r="P51" s="68"/>
      <c r="W51" s="68"/>
      <c r="AK51" s="68"/>
    </row>
    <row r="52" ht="15.75" customHeight="1">
      <c r="I52" s="68"/>
      <c r="P52" s="68"/>
      <c r="W52" s="68"/>
      <c r="AK52" s="68"/>
    </row>
    <row r="53" ht="15.75" customHeight="1">
      <c r="I53" s="68"/>
      <c r="P53" s="68"/>
      <c r="W53" s="68"/>
      <c r="AK53" s="68"/>
    </row>
    <row r="54" ht="15.75" customHeight="1">
      <c r="I54" s="68"/>
      <c r="P54" s="68"/>
      <c r="W54" s="68"/>
      <c r="AK54" s="68"/>
    </row>
    <row r="55" ht="15.75" customHeight="1">
      <c r="I55" s="68"/>
      <c r="P55" s="68"/>
      <c r="W55" s="68"/>
      <c r="AK55" s="68"/>
    </row>
    <row r="56" ht="15.75" customHeight="1">
      <c r="I56" s="68"/>
      <c r="P56" s="68"/>
      <c r="W56" s="68"/>
      <c r="AK56" s="68"/>
    </row>
    <row r="57" ht="15.75" customHeight="1">
      <c r="I57" s="68"/>
      <c r="P57" s="68"/>
      <c r="W57" s="68"/>
      <c r="AK57" s="68"/>
    </row>
    <row r="58" ht="15.75" customHeight="1">
      <c r="I58" s="68"/>
      <c r="P58" s="68"/>
      <c r="W58" s="68"/>
      <c r="AK58" s="68"/>
    </row>
    <row r="59" ht="15.75" customHeight="1">
      <c r="I59" s="68"/>
      <c r="P59" s="68"/>
      <c r="W59" s="68"/>
      <c r="AK59" s="68"/>
    </row>
    <row r="60" ht="15.75" customHeight="1">
      <c r="I60" s="68"/>
      <c r="P60" s="68"/>
      <c r="W60" s="68"/>
      <c r="AK60" s="68"/>
    </row>
    <row r="61" ht="15.75" customHeight="1">
      <c r="I61" s="68"/>
      <c r="P61" s="68"/>
      <c r="W61" s="68"/>
      <c r="AK61" s="68"/>
    </row>
    <row r="62" ht="15.75" customHeight="1">
      <c r="I62" s="68"/>
      <c r="P62" s="68"/>
      <c r="W62" s="68"/>
      <c r="AK62" s="68"/>
    </row>
    <row r="63" ht="15.75" customHeight="1">
      <c r="I63" s="68"/>
      <c r="P63" s="68"/>
      <c r="W63" s="68"/>
      <c r="AK63" s="68"/>
    </row>
    <row r="64" ht="15.75" customHeight="1">
      <c r="I64" s="68"/>
      <c r="P64" s="68"/>
      <c r="W64" s="68"/>
      <c r="AK64" s="68"/>
    </row>
    <row r="65" ht="15.75" customHeight="1">
      <c r="I65" s="68"/>
      <c r="P65" s="68"/>
      <c r="W65" s="68"/>
      <c r="AK65" s="68"/>
    </row>
    <row r="66" ht="15.75" customHeight="1">
      <c r="I66" s="68"/>
      <c r="P66" s="68"/>
      <c r="W66" s="68"/>
      <c r="AK66" s="68"/>
    </row>
    <row r="67" ht="15.75" customHeight="1">
      <c r="I67" s="68"/>
      <c r="P67" s="68"/>
      <c r="W67" s="68"/>
      <c r="AK67" s="68"/>
    </row>
    <row r="68" ht="15.75" customHeight="1">
      <c r="I68" s="68"/>
      <c r="P68" s="68"/>
      <c r="W68" s="68"/>
      <c r="AK68" s="68"/>
    </row>
    <row r="69" ht="15.75" customHeight="1">
      <c r="I69" s="68"/>
      <c r="P69" s="68"/>
      <c r="W69" s="68"/>
      <c r="AK69" s="68"/>
    </row>
    <row r="70" ht="15.75" customHeight="1">
      <c r="I70" s="68"/>
      <c r="P70" s="68"/>
      <c r="W70" s="68"/>
      <c r="AK70" s="68"/>
    </row>
    <row r="71" ht="15.75" customHeight="1">
      <c r="I71" s="68"/>
      <c r="P71" s="68"/>
      <c r="W71" s="68"/>
      <c r="AK71" s="68"/>
    </row>
    <row r="72" ht="15.75" customHeight="1">
      <c r="I72" s="68"/>
      <c r="P72" s="68"/>
      <c r="W72" s="68"/>
      <c r="AK72" s="68"/>
    </row>
    <row r="73" ht="15.75" customHeight="1">
      <c r="I73" s="68"/>
      <c r="P73" s="68"/>
      <c r="W73" s="68"/>
      <c r="AK73" s="68"/>
    </row>
    <row r="74" ht="15.75" customHeight="1">
      <c r="I74" s="68"/>
      <c r="P74" s="68"/>
      <c r="W74" s="68"/>
      <c r="AK74" s="68"/>
    </row>
    <row r="75" ht="15.75" customHeight="1">
      <c r="I75" s="68"/>
      <c r="P75" s="68"/>
      <c r="W75" s="68"/>
      <c r="AK75" s="68"/>
    </row>
    <row r="76" ht="15.75" customHeight="1">
      <c r="I76" s="68"/>
      <c r="P76" s="68"/>
      <c r="W76" s="68"/>
      <c r="AK76" s="68"/>
    </row>
    <row r="77" ht="15.75" customHeight="1">
      <c r="I77" s="68"/>
      <c r="P77" s="68"/>
      <c r="W77" s="68"/>
      <c r="AK77" s="68"/>
    </row>
    <row r="78" ht="15.75" customHeight="1">
      <c r="I78" s="68"/>
      <c r="P78" s="68"/>
      <c r="W78" s="68"/>
      <c r="AK78" s="68"/>
    </row>
    <row r="79" ht="15.75" customHeight="1">
      <c r="I79" s="68"/>
      <c r="P79" s="68"/>
      <c r="W79" s="68"/>
      <c r="AK79" s="68"/>
    </row>
    <row r="80" ht="15.75" customHeight="1">
      <c r="I80" s="68"/>
      <c r="P80" s="68"/>
      <c r="W80" s="68"/>
      <c r="AK80" s="68"/>
    </row>
    <row r="81" ht="15.75" customHeight="1">
      <c r="I81" s="68"/>
      <c r="P81" s="68"/>
      <c r="W81" s="68"/>
      <c r="AK81" s="68"/>
    </row>
    <row r="82" ht="15.75" customHeight="1">
      <c r="I82" s="68"/>
      <c r="P82" s="68"/>
      <c r="W82" s="68"/>
      <c r="AK82" s="68"/>
    </row>
    <row r="83" ht="15.75" customHeight="1">
      <c r="I83" s="68"/>
      <c r="P83" s="68"/>
      <c r="W83" s="68"/>
      <c r="AK83" s="68"/>
    </row>
    <row r="84" ht="15.75" customHeight="1">
      <c r="I84" s="68"/>
      <c r="P84" s="68"/>
      <c r="W84" s="68"/>
      <c r="AK84" s="68"/>
    </row>
    <row r="85" ht="15.75" customHeight="1">
      <c r="I85" s="68"/>
      <c r="P85" s="68"/>
      <c r="W85" s="68"/>
      <c r="AK85" s="68"/>
    </row>
    <row r="86" ht="15.75" customHeight="1">
      <c r="I86" s="68"/>
      <c r="P86" s="68"/>
      <c r="W86" s="68"/>
      <c r="AK86" s="68"/>
    </row>
    <row r="87" ht="15.75" customHeight="1">
      <c r="I87" s="68"/>
      <c r="P87" s="68"/>
      <c r="W87" s="68"/>
      <c r="AK87" s="68"/>
    </row>
    <row r="88" ht="15.75" customHeight="1">
      <c r="I88" s="68"/>
      <c r="P88" s="68"/>
      <c r="W88" s="68"/>
      <c r="AK88" s="68"/>
    </row>
    <row r="89" ht="15.75" customHeight="1">
      <c r="I89" s="68"/>
      <c r="P89" s="68"/>
      <c r="W89" s="68"/>
      <c r="AK89" s="68"/>
    </row>
    <row r="90" ht="15.75" customHeight="1">
      <c r="I90" s="68"/>
      <c r="P90" s="68"/>
      <c r="W90" s="68"/>
      <c r="AK90" s="68"/>
    </row>
    <row r="91" ht="15.75" customHeight="1">
      <c r="I91" s="68"/>
      <c r="P91" s="68"/>
      <c r="W91" s="68"/>
      <c r="AK91" s="68"/>
    </row>
    <row r="92" ht="15.75" customHeight="1">
      <c r="I92" s="68"/>
      <c r="P92" s="68"/>
      <c r="W92" s="68"/>
      <c r="AK92" s="68"/>
    </row>
    <row r="93" ht="15.75" customHeight="1">
      <c r="I93" s="68"/>
      <c r="P93" s="68"/>
      <c r="W93" s="68"/>
      <c r="AK93" s="68"/>
    </row>
    <row r="94" ht="15.75" customHeight="1">
      <c r="I94" s="68"/>
      <c r="P94" s="68"/>
      <c r="W94" s="68"/>
      <c r="AK94" s="68"/>
    </row>
    <row r="95" ht="15.75" customHeight="1">
      <c r="I95" s="68"/>
      <c r="P95" s="68"/>
      <c r="W95" s="68"/>
      <c r="AK95" s="68"/>
    </row>
    <row r="96" ht="15.75" customHeight="1">
      <c r="I96" s="68"/>
      <c r="P96" s="68"/>
      <c r="W96" s="68"/>
      <c r="AK96" s="68"/>
    </row>
    <row r="97" ht="15.75" customHeight="1">
      <c r="I97" s="68"/>
      <c r="P97" s="68"/>
      <c r="W97" s="68"/>
      <c r="AK97" s="68"/>
    </row>
    <row r="98" ht="15.75" customHeight="1">
      <c r="I98" s="68"/>
      <c r="P98" s="68"/>
      <c r="W98" s="68"/>
      <c r="AK98" s="68"/>
    </row>
    <row r="99" ht="15.75" customHeight="1">
      <c r="I99" s="68"/>
      <c r="P99" s="68"/>
      <c r="W99" s="68"/>
      <c r="AK99" s="68"/>
    </row>
    <row r="100" ht="15.75" customHeight="1">
      <c r="I100" s="68"/>
      <c r="P100" s="68"/>
      <c r="W100" s="68"/>
      <c r="AK100" s="68"/>
    </row>
    <row r="101" ht="15.75" customHeight="1">
      <c r="I101" s="68"/>
      <c r="P101" s="68"/>
      <c r="W101" s="68"/>
      <c r="AK101" s="68"/>
    </row>
    <row r="102" ht="15.75" customHeight="1">
      <c r="I102" s="68"/>
      <c r="P102" s="68"/>
      <c r="W102" s="68"/>
      <c r="AK102" s="68"/>
    </row>
    <row r="103" ht="15.75" customHeight="1">
      <c r="I103" s="68"/>
      <c r="P103" s="68"/>
      <c r="W103" s="68"/>
      <c r="AK103" s="68"/>
    </row>
    <row r="104" ht="15.75" customHeight="1">
      <c r="I104" s="68"/>
      <c r="P104" s="68"/>
      <c r="W104" s="68"/>
      <c r="AK104" s="68"/>
    </row>
    <row r="105" ht="15.75" customHeight="1">
      <c r="I105" s="68"/>
      <c r="P105" s="68"/>
      <c r="W105" s="68"/>
      <c r="AK105" s="68"/>
    </row>
    <row r="106" ht="15.75" customHeight="1">
      <c r="I106" s="68"/>
      <c r="P106" s="68"/>
      <c r="W106" s="68"/>
      <c r="AK106" s="68"/>
    </row>
    <row r="107" ht="15.75" customHeight="1">
      <c r="I107" s="68"/>
      <c r="P107" s="68"/>
      <c r="W107" s="68"/>
      <c r="AK107" s="68"/>
    </row>
    <row r="108" ht="15.75" customHeight="1">
      <c r="I108" s="68"/>
      <c r="P108" s="68"/>
      <c r="W108" s="68"/>
      <c r="AK108" s="68"/>
    </row>
    <row r="109" ht="15.75" customHeight="1">
      <c r="I109" s="68"/>
      <c r="P109" s="68"/>
      <c r="W109" s="68"/>
      <c r="AK109" s="68"/>
    </row>
    <row r="110" ht="15.75" customHeight="1">
      <c r="I110" s="68"/>
      <c r="P110" s="68"/>
      <c r="W110" s="68"/>
      <c r="AK110" s="68"/>
    </row>
    <row r="111" ht="15.75" customHeight="1">
      <c r="I111" s="68"/>
      <c r="P111" s="68"/>
      <c r="W111" s="68"/>
      <c r="AK111" s="68"/>
    </row>
    <row r="112" ht="15.75" customHeight="1">
      <c r="I112" s="68"/>
      <c r="P112" s="68"/>
      <c r="W112" s="68"/>
      <c r="AK112" s="68"/>
    </row>
    <row r="113" ht="15.75" customHeight="1">
      <c r="I113" s="68"/>
      <c r="P113" s="68"/>
      <c r="W113" s="68"/>
      <c r="AK113" s="68"/>
    </row>
    <row r="114" ht="15.75" customHeight="1">
      <c r="I114" s="68"/>
      <c r="P114" s="68"/>
      <c r="W114" s="68"/>
      <c r="AK114" s="68"/>
    </row>
    <row r="115" ht="15.75" customHeight="1">
      <c r="I115" s="68"/>
      <c r="P115" s="68"/>
      <c r="W115" s="68"/>
      <c r="AK115" s="68"/>
    </row>
    <row r="116" ht="15.75" customHeight="1">
      <c r="I116" s="68"/>
      <c r="P116" s="68"/>
      <c r="W116" s="68"/>
      <c r="AK116" s="68"/>
    </row>
    <row r="117" ht="15.75" customHeight="1">
      <c r="I117" s="68"/>
      <c r="P117" s="68"/>
      <c r="W117" s="68"/>
      <c r="AK117" s="68"/>
    </row>
    <row r="118" ht="15.75" customHeight="1">
      <c r="I118" s="68"/>
      <c r="P118" s="68"/>
      <c r="W118" s="68"/>
      <c r="AK118" s="68"/>
    </row>
    <row r="119" ht="15.75" customHeight="1">
      <c r="I119" s="68"/>
      <c r="P119" s="68"/>
      <c r="W119" s="68"/>
      <c r="AK119" s="68"/>
    </row>
    <row r="120" ht="15.75" customHeight="1">
      <c r="I120" s="68"/>
      <c r="P120" s="68"/>
      <c r="W120" s="68"/>
      <c r="AK120" s="68"/>
    </row>
    <row r="121" ht="15.75" customHeight="1">
      <c r="I121" s="68"/>
      <c r="P121" s="68"/>
      <c r="W121" s="68"/>
      <c r="AK121" s="68"/>
    </row>
    <row r="122" ht="15.75" customHeight="1">
      <c r="I122" s="68"/>
      <c r="P122" s="68"/>
      <c r="W122" s="68"/>
      <c r="AK122" s="68"/>
    </row>
    <row r="123" ht="15.75" customHeight="1">
      <c r="I123" s="68"/>
      <c r="P123" s="68"/>
      <c r="W123" s="68"/>
      <c r="AK123" s="68"/>
    </row>
    <row r="124" ht="15.75" customHeight="1">
      <c r="I124" s="68"/>
      <c r="P124" s="68"/>
      <c r="W124" s="68"/>
      <c r="AK124" s="68"/>
    </row>
    <row r="125" ht="15.75" customHeight="1">
      <c r="I125" s="68"/>
      <c r="P125" s="68"/>
      <c r="W125" s="68"/>
      <c r="AK125" s="68"/>
    </row>
    <row r="126" ht="15.75" customHeight="1">
      <c r="I126" s="68"/>
      <c r="P126" s="68"/>
      <c r="W126" s="68"/>
      <c r="AK126" s="68"/>
    </row>
    <row r="127" ht="15.75" customHeight="1">
      <c r="I127" s="68"/>
      <c r="P127" s="68"/>
      <c r="W127" s="68"/>
      <c r="AK127" s="68"/>
    </row>
    <row r="128" ht="15.75" customHeight="1">
      <c r="I128" s="68"/>
      <c r="P128" s="68"/>
      <c r="W128" s="68"/>
      <c r="AK128" s="68"/>
    </row>
    <row r="129" ht="15.75" customHeight="1">
      <c r="I129" s="68"/>
      <c r="P129" s="68"/>
      <c r="W129" s="68"/>
      <c r="AK129" s="68"/>
    </row>
    <row r="130" ht="15.75" customHeight="1">
      <c r="I130" s="68"/>
      <c r="P130" s="68"/>
      <c r="W130" s="68"/>
      <c r="AK130" s="68"/>
    </row>
    <row r="131" ht="15.75" customHeight="1">
      <c r="I131" s="68"/>
      <c r="P131" s="68"/>
      <c r="W131" s="68"/>
      <c r="AK131" s="68"/>
    </row>
    <row r="132" ht="15.75" customHeight="1">
      <c r="I132" s="68"/>
      <c r="P132" s="68"/>
      <c r="W132" s="68"/>
      <c r="AK132" s="68"/>
    </row>
    <row r="133" ht="15.75" customHeight="1">
      <c r="I133" s="68"/>
      <c r="P133" s="68"/>
      <c r="W133" s="68"/>
      <c r="AK133" s="68"/>
    </row>
    <row r="134" ht="15.75" customHeight="1">
      <c r="I134" s="68"/>
      <c r="P134" s="68"/>
      <c r="W134" s="68"/>
      <c r="AK134" s="68"/>
    </row>
    <row r="135" ht="15.75" customHeight="1">
      <c r="I135" s="68"/>
      <c r="P135" s="68"/>
      <c r="W135" s="68"/>
      <c r="AK135" s="68"/>
    </row>
    <row r="136" ht="15.75" customHeight="1">
      <c r="I136" s="68"/>
      <c r="P136" s="68"/>
      <c r="W136" s="68"/>
      <c r="AK136" s="68"/>
    </row>
    <row r="137" ht="15.75" customHeight="1">
      <c r="I137" s="68"/>
      <c r="P137" s="68"/>
      <c r="W137" s="68"/>
      <c r="AK137" s="68"/>
    </row>
    <row r="138" ht="15.75" customHeight="1">
      <c r="I138" s="68"/>
      <c r="P138" s="68"/>
      <c r="W138" s="68"/>
      <c r="AK138" s="68"/>
    </row>
    <row r="139" ht="15.75" customHeight="1">
      <c r="I139" s="68"/>
      <c r="P139" s="68"/>
      <c r="W139" s="68"/>
      <c r="AK139" s="68"/>
    </row>
    <row r="140" ht="15.75" customHeight="1">
      <c r="I140" s="68"/>
      <c r="P140" s="68"/>
      <c r="W140" s="68"/>
      <c r="AK140" s="68"/>
    </row>
    <row r="141" ht="15.75" customHeight="1">
      <c r="I141" s="68"/>
      <c r="P141" s="68"/>
      <c r="W141" s="68"/>
      <c r="AK141" s="68"/>
    </row>
    <row r="142" ht="15.75" customHeight="1">
      <c r="I142" s="68"/>
      <c r="P142" s="68"/>
      <c r="W142" s="68"/>
      <c r="AK142" s="68"/>
    </row>
    <row r="143" ht="15.75" customHeight="1">
      <c r="I143" s="68"/>
      <c r="P143" s="68"/>
      <c r="W143" s="68"/>
      <c r="AK143" s="68"/>
    </row>
    <row r="144" ht="15.75" customHeight="1">
      <c r="I144" s="68"/>
      <c r="P144" s="68"/>
      <c r="W144" s="68"/>
      <c r="AK144" s="68"/>
    </row>
    <row r="145" ht="15.75" customHeight="1">
      <c r="I145" s="68"/>
      <c r="P145" s="68"/>
      <c r="W145" s="68"/>
      <c r="AK145" s="68"/>
    </row>
    <row r="146" ht="15.75" customHeight="1">
      <c r="I146" s="68"/>
      <c r="P146" s="68"/>
      <c r="W146" s="68"/>
      <c r="AK146" s="68"/>
    </row>
    <row r="147" ht="15.75" customHeight="1">
      <c r="I147" s="68"/>
      <c r="P147" s="68"/>
      <c r="W147" s="68"/>
      <c r="AK147" s="68"/>
    </row>
    <row r="148" ht="15.75" customHeight="1">
      <c r="I148" s="68"/>
      <c r="P148" s="68"/>
      <c r="W148" s="68"/>
      <c r="AK148" s="68"/>
    </row>
    <row r="149" ht="15.75" customHeight="1">
      <c r="I149" s="68"/>
      <c r="P149" s="68"/>
      <c r="W149" s="68"/>
      <c r="AK149" s="68"/>
    </row>
    <row r="150" ht="15.75" customHeight="1">
      <c r="I150" s="68"/>
      <c r="P150" s="68"/>
      <c r="W150" s="68"/>
      <c r="AK150" s="68"/>
    </row>
    <row r="151" ht="15.75" customHeight="1">
      <c r="I151" s="68"/>
      <c r="P151" s="68"/>
      <c r="W151" s="68"/>
      <c r="AK151" s="68"/>
    </row>
    <row r="152" ht="15.75" customHeight="1">
      <c r="I152" s="68"/>
      <c r="P152" s="68"/>
      <c r="W152" s="68"/>
      <c r="AK152" s="68"/>
    </row>
    <row r="153" ht="15.75" customHeight="1">
      <c r="I153" s="68"/>
      <c r="P153" s="68"/>
      <c r="W153" s="68"/>
      <c r="AK153" s="68"/>
    </row>
    <row r="154" ht="15.75" customHeight="1">
      <c r="I154" s="68"/>
      <c r="P154" s="68"/>
      <c r="W154" s="68"/>
      <c r="AK154" s="68"/>
    </row>
    <row r="155" ht="15.75" customHeight="1">
      <c r="I155" s="68"/>
      <c r="P155" s="68"/>
      <c r="W155" s="68"/>
      <c r="AK155" s="68"/>
    </row>
    <row r="156" ht="15.75" customHeight="1">
      <c r="I156" s="68"/>
      <c r="P156" s="68"/>
      <c r="W156" s="68"/>
      <c r="AK156" s="68"/>
    </row>
    <row r="157" ht="15.75" customHeight="1">
      <c r="I157" s="68"/>
      <c r="P157" s="68"/>
      <c r="W157" s="68"/>
      <c r="AK157" s="68"/>
    </row>
    <row r="158" ht="15.75" customHeight="1">
      <c r="I158" s="68"/>
      <c r="P158" s="68"/>
      <c r="W158" s="68"/>
      <c r="AK158" s="68"/>
    </row>
    <row r="159" ht="15.75" customHeight="1">
      <c r="I159" s="68"/>
      <c r="P159" s="68"/>
      <c r="W159" s="68"/>
      <c r="AK159" s="68"/>
    </row>
    <row r="160" ht="15.75" customHeight="1">
      <c r="I160" s="68"/>
      <c r="P160" s="68"/>
      <c r="W160" s="68"/>
      <c r="AK160" s="68"/>
    </row>
    <row r="161" ht="15.75" customHeight="1">
      <c r="I161" s="68"/>
      <c r="P161" s="68"/>
      <c r="W161" s="68"/>
      <c r="AK161" s="68"/>
    </row>
    <row r="162" ht="15.75" customHeight="1">
      <c r="I162" s="68"/>
      <c r="P162" s="68"/>
      <c r="W162" s="68"/>
      <c r="AK162" s="68"/>
    </row>
    <row r="163" ht="15.75" customHeight="1">
      <c r="I163" s="68"/>
      <c r="P163" s="68"/>
      <c r="W163" s="68"/>
      <c r="AK163" s="68"/>
    </row>
    <row r="164" ht="15.75" customHeight="1">
      <c r="I164" s="68"/>
      <c r="P164" s="68"/>
      <c r="W164" s="68"/>
      <c r="AK164" s="68"/>
    </row>
    <row r="165" ht="15.75" customHeight="1">
      <c r="I165" s="68"/>
      <c r="P165" s="68"/>
      <c r="W165" s="68"/>
      <c r="AK165" s="68"/>
    </row>
    <row r="166" ht="15.75" customHeight="1">
      <c r="I166" s="68"/>
      <c r="P166" s="68"/>
      <c r="W166" s="68"/>
      <c r="AK166" s="68"/>
    </row>
    <row r="167" ht="15.75" customHeight="1">
      <c r="I167" s="68"/>
      <c r="P167" s="68"/>
      <c r="W167" s="68"/>
      <c r="AK167" s="68"/>
    </row>
    <row r="168" ht="15.75" customHeight="1">
      <c r="I168" s="68"/>
      <c r="P168" s="68"/>
      <c r="W168" s="68"/>
      <c r="AK168" s="68"/>
    </row>
    <row r="169" ht="15.75" customHeight="1">
      <c r="I169" s="68"/>
      <c r="P169" s="68"/>
      <c r="W169" s="68"/>
      <c r="AK169" s="68"/>
    </row>
    <row r="170" ht="15.75" customHeight="1">
      <c r="I170" s="68"/>
      <c r="P170" s="68"/>
      <c r="W170" s="68"/>
      <c r="AK170" s="68"/>
    </row>
    <row r="171" ht="15.75" customHeight="1">
      <c r="I171" s="68"/>
      <c r="P171" s="68"/>
      <c r="W171" s="68"/>
      <c r="AK171" s="68"/>
    </row>
    <row r="172" ht="15.75" customHeight="1">
      <c r="I172" s="68"/>
      <c r="P172" s="68"/>
      <c r="W172" s="68"/>
      <c r="AK172" s="68"/>
    </row>
    <row r="173" ht="15.75" customHeight="1">
      <c r="I173" s="68"/>
      <c r="P173" s="68"/>
      <c r="W173" s="68"/>
      <c r="AK173" s="68"/>
    </row>
    <row r="174" ht="15.75" customHeight="1">
      <c r="I174" s="68"/>
      <c r="P174" s="68"/>
      <c r="W174" s="68"/>
      <c r="AK174" s="68"/>
    </row>
    <row r="175" ht="15.75" customHeight="1">
      <c r="I175" s="68"/>
      <c r="P175" s="68"/>
      <c r="W175" s="68"/>
      <c r="AK175" s="68"/>
    </row>
    <row r="176" ht="15.75" customHeight="1">
      <c r="I176" s="68"/>
      <c r="P176" s="68"/>
      <c r="W176" s="68"/>
      <c r="AK176" s="68"/>
    </row>
    <row r="177" ht="15.75" customHeight="1">
      <c r="I177" s="68"/>
      <c r="P177" s="68"/>
      <c r="W177" s="68"/>
      <c r="AK177" s="68"/>
    </row>
    <row r="178" ht="15.75" customHeight="1">
      <c r="I178" s="68"/>
      <c r="P178" s="68"/>
      <c r="W178" s="68"/>
      <c r="AK178" s="68"/>
    </row>
    <row r="179" ht="15.75" customHeight="1">
      <c r="I179" s="68"/>
      <c r="P179" s="68"/>
      <c r="W179" s="68"/>
      <c r="AK179" s="68"/>
    </row>
    <row r="180" ht="15.75" customHeight="1">
      <c r="I180" s="68"/>
      <c r="P180" s="68"/>
      <c r="W180" s="68"/>
      <c r="AK180" s="68"/>
    </row>
    <row r="181" ht="15.75" customHeight="1">
      <c r="I181" s="68"/>
      <c r="P181" s="68"/>
      <c r="W181" s="68"/>
      <c r="AK181" s="68"/>
    </row>
    <row r="182" ht="15.75" customHeight="1">
      <c r="I182" s="68"/>
      <c r="P182" s="68"/>
      <c r="W182" s="68"/>
      <c r="AK182" s="68"/>
    </row>
    <row r="183" ht="15.75" customHeight="1">
      <c r="I183" s="68"/>
      <c r="P183" s="68"/>
      <c r="W183" s="68"/>
      <c r="AK183" s="68"/>
    </row>
    <row r="184" ht="15.75" customHeight="1">
      <c r="I184" s="68"/>
      <c r="P184" s="68"/>
      <c r="W184" s="68"/>
      <c r="AK184" s="68"/>
    </row>
    <row r="185" ht="15.75" customHeight="1">
      <c r="I185" s="68"/>
      <c r="P185" s="68"/>
      <c r="W185" s="68"/>
      <c r="AK185" s="68"/>
    </row>
    <row r="186" ht="15.75" customHeight="1">
      <c r="I186" s="68"/>
      <c r="P186" s="68"/>
      <c r="W186" s="68"/>
      <c r="AK186" s="68"/>
    </row>
    <row r="187" ht="15.75" customHeight="1">
      <c r="I187" s="68"/>
      <c r="P187" s="68"/>
      <c r="W187" s="68"/>
      <c r="AK187" s="68"/>
    </row>
    <row r="188" ht="15.75" customHeight="1">
      <c r="I188" s="68"/>
      <c r="P188" s="68"/>
      <c r="W188" s="68"/>
      <c r="AK188" s="68"/>
    </row>
    <row r="189" ht="15.75" customHeight="1">
      <c r="I189" s="68"/>
      <c r="P189" s="68"/>
      <c r="W189" s="68"/>
      <c r="AK189" s="68"/>
    </row>
    <row r="190" ht="15.75" customHeight="1">
      <c r="I190" s="68"/>
      <c r="P190" s="68"/>
      <c r="W190" s="68"/>
      <c r="AK190" s="68"/>
    </row>
    <row r="191" ht="15.75" customHeight="1">
      <c r="I191" s="68"/>
      <c r="P191" s="68"/>
      <c r="W191" s="68"/>
      <c r="AK191" s="68"/>
    </row>
    <row r="192" ht="15.75" customHeight="1">
      <c r="I192" s="68"/>
      <c r="P192" s="68"/>
      <c r="W192" s="68"/>
      <c r="AK192" s="68"/>
    </row>
    <row r="193" ht="15.75" customHeight="1">
      <c r="I193" s="68"/>
      <c r="P193" s="68"/>
      <c r="W193" s="68"/>
      <c r="AK193" s="68"/>
    </row>
    <row r="194" ht="15.75" customHeight="1">
      <c r="I194" s="68"/>
      <c r="P194" s="68"/>
      <c r="W194" s="68"/>
      <c r="AK194" s="68"/>
    </row>
    <row r="195" ht="15.75" customHeight="1">
      <c r="I195" s="68"/>
      <c r="P195" s="68"/>
      <c r="W195" s="68"/>
      <c r="AK195" s="68"/>
    </row>
    <row r="196" ht="15.75" customHeight="1">
      <c r="I196" s="68"/>
      <c r="P196" s="68"/>
      <c r="W196" s="68"/>
      <c r="AK196" s="68"/>
    </row>
    <row r="197" ht="15.75" customHeight="1">
      <c r="I197" s="68"/>
      <c r="P197" s="68"/>
      <c r="W197" s="68"/>
      <c r="AK197" s="68"/>
    </row>
    <row r="198" ht="15.75" customHeight="1">
      <c r="I198" s="68"/>
      <c r="P198" s="68"/>
      <c r="W198" s="68"/>
      <c r="AK198" s="68"/>
    </row>
    <row r="199" ht="15.75" customHeight="1">
      <c r="I199" s="68"/>
      <c r="P199" s="68"/>
      <c r="W199" s="68"/>
      <c r="AK199" s="68"/>
    </row>
    <row r="200" ht="15.75" customHeight="1">
      <c r="I200" s="68"/>
      <c r="P200" s="68"/>
      <c r="W200" s="68"/>
      <c r="AK200" s="68"/>
    </row>
    <row r="201" ht="15.75" customHeight="1">
      <c r="I201" s="68"/>
      <c r="P201" s="68"/>
      <c r="W201" s="68"/>
      <c r="AK201" s="68"/>
    </row>
    <row r="202" ht="15.75" customHeight="1">
      <c r="I202" s="68"/>
      <c r="P202" s="68"/>
      <c r="W202" s="68"/>
      <c r="AK202" s="68"/>
    </row>
    <row r="203" ht="15.75" customHeight="1">
      <c r="I203" s="68"/>
      <c r="P203" s="68"/>
      <c r="W203" s="68"/>
      <c r="AK203" s="68"/>
    </row>
    <row r="204" ht="15.75" customHeight="1">
      <c r="I204" s="68"/>
      <c r="P204" s="68"/>
      <c r="W204" s="68"/>
      <c r="AK204" s="68"/>
    </row>
    <row r="205" ht="15.75" customHeight="1">
      <c r="I205" s="68"/>
      <c r="P205" s="68"/>
      <c r="W205" s="68"/>
      <c r="AK205" s="68"/>
    </row>
    <row r="206" ht="15.75" customHeight="1">
      <c r="I206" s="68"/>
      <c r="P206" s="68"/>
      <c r="W206" s="68"/>
      <c r="AK206" s="68"/>
    </row>
    <row r="207" ht="15.75" customHeight="1">
      <c r="I207" s="68"/>
      <c r="P207" s="68"/>
      <c r="W207" s="68"/>
      <c r="AK207" s="68"/>
    </row>
    <row r="208" ht="15.75" customHeight="1">
      <c r="I208" s="68"/>
      <c r="P208" s="68"/>
      <c r="W208" s="68"/>
      <c r="AK208" s="68"/>
    </row>
    <row r="209" ht="15.75" customHeight="1">
      <c r="I209" s="68"/>
      <c r="P209" s="68"/>
      <c r="W209" s="68"/>
      <c r="AK209" s="68"/>
    </row>
    <row r="210" ht="15.75" customHeight="1">
      <c r="I210" s="68"/>
      <c r="P210" s="68"/>
      <c r="W210" s="68"/>
      <c r="AK210" s="68"/>
    </row>
    <row r="211" ht="15.75" customHeight="1">
      <c r="I211" s="68"/>
      <c r="P211" s="68"/>
      <c r="W211" s="68"/>
      <c r="AK211" s="68"/>
    </row>
    <row r="212" ht="15.75" customHeight="1">
      <c r="I212" s="68"/>
      <c r="P212" s="68"/>
      <c r="W212" s="68"/>
      <c r="AK212" s="68"/>
    </row>
    <row r="213" ht="15.75" customHeight="1">
      <c r="I213" s="68"/>
      <c r="P213" s="68"/>
      <c r="W213" s="68"/>
      <c r="AK213" s="68"/>
    </row>
    <row r="214" ht="15.75" customHeight="1">
      <c r="I214" s="68"/>
      <c r="P214" s="68"/>
      <c r="W214" s="68"/>
      <c r="AK214" s="68"/>
    </row>
    <row r="215" ht="15.75" customHeight="1">
      <c r="I215" s="68"/>
      <c r="P215" s="68"/>
      <c r="W215" s="68"/>
      <c r="AK215" s="68"/>
    </row>
    <row r="216" ht="15.75" customHeight="1">
      <c r="I216" s="68"/>
      <c r="P216" s="68"/>
      <c r="W216" s="68"/>
      <c r="AK216" s="68"/>
    </row>
    <row r="217" ht="15.75" customHeight="1">
      <c r="I217" s="68"/>
      <c r="P217" s="68"/>
      <c r="W217" s="68"/>
      <c r="AK217" s="68"/>
    </row>
    <row r="218" ht="15.75" customHeight="1">
      <c r="I218" s="68"/>
      <c r="P218" s="68"/>
      <c r="W218" s="68"/>
      <c r="AK218" s="68"/>
    </row>
    <row r="219" ht="15.75" customHeight="1">
      <c r="I219" s="68"/>
      <c r="P219" s="68"/>
      <c r="W219" s="68"/>
      <c r="AK219" s="68"/>
    </row>
    <row r="220" ht="15.75" customHeight="1">
      <c r="I220" s="68"/>
      <c r="P220" s="68"/>
      <c r="W220" s="68"/>
      <c r="AK220" s="68"/>
    </row>
    <row r="221" ht="15.75" customHeight="1">
      <c r="I221" s="68"/>
      <c r="P221" s="68"/>
      <c r="W221" s="68"/>
      <c r="AK221" s="68"/>
    </row>
    <row r="222" ht="15.75" customHeight="1">
      <c r="I222" s="68"/>
      <c r="P222" s="68"/>
      <c r="W222" s="68"/>
      <c r="AK222" s="68"/>
    </row>
    <row r="223" ht="15.75" customHeight="1">
      <c r="I223" s="68"/>
      <c r="P223" s="68"/>
      <c r="W223" s="68"/>
      <c r="AK223" s="68"/>
    </row>
    <row r="224" ht="15.75" customHeight="1">
      <c r="I224" s="68"/>
      <c r="P224" s="68"/>
      <c r="W224" s="68"/>
      <c r="AK224" s="68"/>
    </row>
    <row r="225" ht="15.75" customHeight="1">
      <c r="I225" s="68"/>
      <c r="P225" s="68"/>
      <c r="W225" s="68"/>
      <c r="AK225" s="68"/>
    </row>
    <row r="226" ht="15.75" customHeight="1">
      <c r="I226" s="68"/>
      <c r="P226" s="68"/>
      <c r="W226" s="68"/>
      <c r="AK226" s="68"/>
    </row>
    <row r="227" ht="15.75" customHeight="1">
      <c r="I227" s="68"/>
      <c r="P227" s="68"/>
      <c r="W227" s="68"/>
      <c r="AK227" s="68"/>
    </row>
    <row r="228" ht="15.75" customHeight="1">
      <c r="I228" s="68"/>
      <c r="P228" s="68"/>
      <c r="W228" s="68"/>
      <c r="AK228" s="68"/>
    </row>
    <row r="229" ht="15.75" customHeight="1">
      <c r="I229" s="68"/>
      <c r="P229" s="68"/>
      <c r="W229" s="68"/>
      <c r="AK229" s="68"/>
    </row>
    <row r="230" ht="15.75" customHeight="1">
      <c r="I230" s="68"/>
      <c r="P230" s="68"/>
      <c r="W230" s="68"/>
      <c r="AK230" s="68"/>
    </row>
    <row r="231" ht="15.75" customHeight="1">
      <c r="I231" s="68"/>
      <c r="P231" s="68"/>
      <c r="W231" s="68"/>
      <c r="AK231" s="68"/>
    </row>
    <row r="232" ht="15.75" customHeight="1">
      <c r="I232" s="68"/>
      <c r="P232" s="68"/>
      <c r="W232" s="68"/>
      <c r="AK232" s="68"/>
    </row>
    <row r="233" ht="15.75" customHeight="1">
      <c r="I233" s="68"/>
      <c r="P233" s="68"/>
      <c r="W233" s="68"/>
      <c r="AK233" s="68"/>
    </row>
    <row r="234" ht="15.75" customHeight="1">
      <c r="I234" s="68"/>
      <c r="P234" s="68"/>
      <c r="W234" s="68"/>
      <c r="AK234" s="68"/>
    </row>
    <row r="235" ht="15.75" customHeight="1">
      <c r="I235" s="68"/>
      <c r="P235" s="68"/>
      <c r="W235" s="68"/>
      <c r="AK235" s="68"/>
    </row>
    <row r="236" ht="15.75" customHeight="1">
      <c r="I236" s="68"/>
      <c r="P236" s="68"/>
      <c r="W236" s="68"/>
      <c r="AK236" s="68"/>
    </row>
    <row r="237" ht="15.75" customHeight="1">
      <c r="I237" s="68"/>
      <c r="P237" s="68"/>
      <c r="W237" s="68"/>
      <c r="AK237" s="68"/>
    </row>
    <row r="238" ht="15.75" customHeight="1">
      <c r="I238" s="68"/>
      <c r="P238" s="68"/>
      <c r="W238" s="68"/>
      <c r="AK238" s="68"/>
    </row>
    <row r="239" ht="15.75" customHeight="1">
      <c r="I239" s="68"/>
      <c r="P239" s="68"/>
      <c r="W239" s="68"/>
      <c r="AK239" s="68"/>
    </row>
    <row r="240" ht="15.75" customHeight="1">
      <c r="I240" s="68"/>
      <c r="P240" s="68"/>
      <c r="W240" s="68"/>
      <c r="AK240" s="68"/>
    </row>
    <row r="241" ht="15.75" customHeight="1">
      <c r="I241" s="68"/>
      <c r="P241" s="68"/>
      <c r="W241" s="68"/>
      <c r="AK241" s="68"/>
    </row>
    <row r="242" ht="15.75" customHeight="1">
      <c r="I242" s="68"/>
      <c r="P242" s="68"/>
      <c r="W242" s="68"/>
      <c r="AK242" s="68"/>
    </row>
    <row r="243" ht="15.75" customHeight="1">
      <c r="I243" s="68"/>
      <c r="P243" s="68"/>
      <c r="W243" s="68"/>
      <c r="AK243" s="68"/>
    </row>
    <row r="244" ht="15.75" customHeight="1">
      <c r="I244" s="68"/>
      <c r="P244" s="68"/>
      <c r="W244" s="68"/>
      <c r="AK244" s="68"/>
    </row>
    <row r="245" ht="15.75" customHeight="1">
      <c r="I245" s="68"/>
      <c r="P245" s="68"/>
      <c r="W245" s="68"/>
      <c r="AK245" s="68"/>
    </row>
    <row r="246" ht="15.75" customHeight="1">
      <c r="I246" s="68"/>
      <c r="P246" s="68"/>
      <c r="W246" s="68"/>
      <c r="AK246" s="68"/>
    </row>
    <row r="247" ht="15.75" customHeight="1">
      <c r="I247" s="68"/>
      <c r="P247" s="68"/>
      <c r="W247" s="68"/>
      <c r="AK247" s="68"/>
    </row>
    <row r="248" ht="15.75" customHeight="1">
      <c r="I248" s="68"/>
      <c r="P248" s="68"/>
      <c r="W248" s="68"/>
      <c r="AK248" s="68"/>
    </row>
    <row r="249" ht="15.75" customHeight="1">
      <c r="I249" s="68"/>
      <c r="P249" s="68"/>
      <c r="W249" s="68"/>
      <c r="AK249" s="68"/>
    </row>
    <row r="250" ht="15.75" customHeight="1">
      <c r="I250" s="68"/>
      <c r="P250" s="68"/>
      <c r="W250" s="68"/>
      <c r="AK250" s="68"/>
    </row>
    <row r="251" ht="15.75" customHeight="1">
      <c r="I251" s="68"/>
      <c r="P251" s="68"/>
      <c r="W251" s="68"/>
      <c r="AK251" s="68"/>
    </row>
    <row r="252" ht="15.75" customHeight="1">
      <c r="I252" s="68"/>
      <c r="P252" s="68"/>
      <c r="W252" s="68"/>
      <c r="AK252" s="68"/>
    </row>
    <row r="253" ht="15.75" customHeight="1">
      <c r="I253" s="68"/>
      <c r="P253" s="68"/>
      <c r="W253" s="68"/>
      <c r="AK253" s="68"/>
    </row>
    <row r="254" ht="15.75" customHeight="1">
      <c r="I254" s="68"/>
      <c r="P254" s="68"/>
      <c r="W254" s="68"/>
      <c r="AK254" s="68"/>
    </row>
    <row r="255" ht="15.75" customHeight="1">
      <c r="I255" s="68"/>
      <c r="P255" s="68"/>
      <c r="W255" s="68"/>
      <c r="AK255" s="68"/>
    </row>
    <row r="256" ht="15.75" customHeight="1">
      <c r="I256" s="68"/>
      <c r="P256" s="68"/>
      <c r="W256" s="68"/>
      <c r="AK256" s="68"/>
    </row>
    <row r="257" ht="15.75" customHeight="1">
      <c r="I257" s="68"/>
      <c r="P257" s="68"/>
      <c r="W257" s="68"/>
      <c r="AK257" s="68"/>
    </row>
    <row r="258" ht="15.75" customHeight="1">
      <c r="I258" s="68"/>
      <c r="P258" s="68"/>
      <c r="W258" s="68"/>
      <c r="AK258" s="68"/>
    </row>
    <row r="259" ht="15.75" customHeight="1">
      <c r="I259" s="68"/>
      <c r="P259" s="68"/>
      <c r="W259" s="68"/>
      <c r="AK259" s="68"/>
    </row>
    <row r="260" ht="15.75" customHeight="1">
      <c r="I260" s="68"/>
      <c r="P260" s="68"/>
      <c r="W260" s="68"/>
      <c r="AK260" s="68"/>
    </row>
    <row r="261" ht="15.75" customHeight="1">
      <c r="I261" s="68"/>
      <c r="P261" s="68"/>
      <c r="W261" s="68"/>
      <c r="AK261" s="68"/>
    </row>
    <row r="262" ht="15.75" customHeight="1">
      <c r="I262" s="68"/>
      <c r="P262" s="68"/>
      <c r="W262" s="68"/>
      <c r="AK262" s="68"/>
    </row>
    <row r="263" ht="15.75" customHeight="1">
      <c r="I263" s="68"/>
      <c r="P263" s="68"/>
      <c r="W263" s="68"/>
      <c r="AK263" s="68"/>
    </row>
    <row r="264" ht="15.75" customHeight="1">
      <c r="I264" s="68"/>
      <c r="P264" s="68"/>
      <c r="W264" s="68"/>
      <c r="AK264" s="68"/>
    </row>
    <row r="265" ht="15.75" customHeight="1">
      <c r="I265" s="68"/>
      <c r="P265" s="68"/>
      <c r="W265" s="68"/>
      <c r="AK265" s="68"/>
    </row>
    <row r="266" ht="15.75" customHeight="1">
      <c r="I266" s="68"/>
      <c r="P266" s="68"/>
      <c r="W266" s="68"/>
      <c r="AK266" s="68"/>
    </row>
    <row r="267" ht="15.75" customHeight="1">
      <c r="I267" s="68"/>
      <c r="P267" s="68"/>
      <c r="W267" s="68"/>
      <c r="AK267" s="68"/>
    </row>
    <row r="268" ht="15.75" customHeight="1">
      <c r="I268" s="68"/>
      <c r="P268" s="68"/>
      <c r="W268" s="68"/>
      <c r="AK268" s="68"/>
    </row>
    <row r="269" ht="15.75" customHeight="1">
      <c r="I269" s="68"/>
      <c r="P269" s="68"/>
      <c r="W269" s="68"/>
      <c r="AK269" s="68"/>
    </row>
    <row r="270" ht="15.75" customHeight="1">
      <c r="I270" s="68"/>
      <c r="P270" s="68"/>
      <c r="W270" s="68"/>
      <c r="AK270" s="68"/>
    </row>
    <row r="271" ht="15.75" customHeight="1">
      <c r="I271" s="68"/>
      <c r="P271" s="68"/>
      <c r="W271" s="68"/>
      <c r="AK271" s="68"/>
    </row>
    <row r="272" ht="15.75" customHeight="1">
      <c r="I272" s="68"/>
      <c r="P272" s="68"/>
      <c r="W272" s="68"/>
      <c r="AK272" s="68"/>
    </row>
    <row r="273" ht="15.75" customHeight="1">
      <c r="I273" s="68"/>
      <c r="P273" s="68"/>
      <c r="W273" s="68"/>
      <c r="AK273" s="68"/>
    </row>
    <row r="274" ht="15.75" customHeight="1">
      <c r="I274" s="68"/>
      <c r="P274" s="68"/>
      <c r="W274" s="68"/>
      <c r="AK274" s="68"/>
    </row>
    <row r="275" ht="15.75" customHeight="1">
      <c r="I275" s="68"/>
      <c r="P275" s="68"/>
      <c r="W275" s="68"/>
      <c r="AK275" s="68"/>
    </row>
    <row r="276" ht="15.75" customHeight="1">
      <c r="I276" s="68"/>
      <c r="P276" s="68"/>
      <c r="W276" s="68"/>
      <c r="AK276" s="68"/>
    </row>
    <row r="277" ht="15.75" customHeight="1">
      <c r="I277" s="68"/>
      <c r="P277" s="68"/>
      <c r="W277" s="68"/>
      <c r="AK277" s="68"/>
    </row>
    <row r="278" ht="15.75" customHeight="1">
      <c r="I278" s="68"/>
      <c r="P278" s="68"/>
      <c r="W278" s="68"/>
      <c r="AK278" s="68"/>
    </row>
    <row r="279" ht="15.75" customHeight="1">
      <c r="I279" s="68"/>
      <c r="P279" s="68"/>
      <c r="W279" s="68"/>
      <c r="AK279" s="68"/>
    </row>
    <row r="280" ht="15.75" customHeight="1">
      <c r="I280" s="68"/>
      <c r="P280" s="68"/>
      <c r="W280" s="68"/>
      <c r="AK280" s="68"/>
    </row>
    <row r="281" ht="15.75" customHeight="1">
      <c r="I281" s="68"/>
      <c r="P281" s="68"/>
      <c r="W281" s="68"/>
      <c r="AK281" s="68"/>
    </row>
    <row r="282" ht="15.75" customHeight="1">
      <c r="I282" s="68"/>
      <c r="P282" s="68"/>
      <c r="W282" s="68"/>
      <c r="AK282" s="68"/>
    </row>
    <row r="283" ht="15.75" customHeight="1">
      <c r="I283" s="68"/>
      <c r="P283" s="68"/>
      <c r="W283" s="68"/>
      <c r="AK283" s="68"/>
    </row>
    <row r="284" ht="15.75" customHeight="1">
      <c r="I284" s="68"/>
      <c r="P284" s="68"/>
      <c r="W284" s="68"/>
      <c r="AK284" s="68"/>
    </row>
    <row r="285" ht="15.75" customHeight="1">
      <c r="I285" s="68"/>
      <c r="P285" s="68"/>
      <c r="W285" s="68"/>
      <c r="AK285" s="68"/>
    </row>
    <row r="286" ht="15.75" customHeight="1">
      <c r="I286" s="68"/>
      <c r="P286" s="68"/>
      <c r="W286" s="68"/>
      <c r="AK286" s="68"/>
    </row>
    <row r="287" ht="15.75" customHeight="1">
      <c r="I287" s="68"/>
      <c r="P287" s="68"/>
      <c r="W287" s="68"/>
      <c r="AK287" s="68"/>
    </row>
    <row r="288" ht="15.75" customHeight="1">
      <c r="I288" s="68"/>
      <c r="P288" s="68"/>
      <c r="W288" s="68"/>
      <c r="AK288" s="68"/>
    </row>
    <row r="289" ht="15.75" customHeight="1">
      <c r="I289" s="68"/>
      <c r="P289" s="68"/>
      <c r="W289" s="68"/>
      <c r="AK289" s="68"/>
    </row>
    <row r="290" ht="15.75" customHeight="1">
      <c r="I290" s="68"/>
      <c r="P290" s="68"/>
      <c r="W290" s="68"/>
      <c r="AK290" s="68"/>
    </row>
    <row r="291" ht="15.75" customHeight="1">
      <c r="I291" s="68"/>
      <c r="P291" s="68"/>
      <c r="W291" s="68"/>
      <c r="AK291" s="68"/>
    </row>
    <row r="292" ht="15.75" customHeight="1">
      <c r="I292" s="68"/>
      <c r="P292" s="68"/>
      <c r="W292" s="68"/>
      <c r="AK292" s="68"/>
    </row>
    <row r="293" ht="15.75" customHeight="1">
      <c r="I293" s="68"/>
      <c r="P293" s="68"/>
      <c r="W293" s="68"/>
      <c r="AK293" s="68"/>
    </row>
    <row r="294" ht="15.75" customHeight="1">
      <c r="I294" s="68"/>
      <c r="P294" s="68"/>
      <c r="W294" s="68"/>
      <c r="AK294" s="68"/>
    </row>
    <row r="295" ht="15.75" customHeight="1">
      <c r="I295" s="68"/>
      <c r="P295" s="68"/>
      <c r="W295" s="68"/>
      <c r="AK295" s="68"/>
    </row>
    <row r="296" ht="15.75" customHeight="1">
      <c r="I296" s="68"/>
      <c r="P296" s="68"/>
      <c r="W296" s="68"/>
      <c r="AK296" s="68"/>
    </row>
    <row r="297" ht="15.75" customHeight="1">
      <c r="I297" s="68"/>
      <c r="P297" s="68"/>
      <c r="W297" s="68"/>
      <c r="AK297" s="68"/>
    </row>
    <row r="298" ht="15.75" customHeight="1">
      <c r="I298" s="68"/>
      <c r="P298" s="68"/>
      <c r="W298" s="68"/>
      <c r="AK298" s="68"/>
    </row>
    <row r="299" ht="15.75" customHeight="1">
      <c r="I299" s="68"/>
      <c r="P299" s="68"/>
      <c r="W299" s="68"/>
      <c r="AK299" s="68"/>
    </row>
    <row r="300" ht="15.75" customHeight="1">
      <c r="I300" s="68"/>
      <c r="P300" s="68"/>
      <c r="W300" s="68"/>
      <c r="AK300" s="68"/>
    </row>
    <row r="301" ht="15.75" customHeight="1">
      <c r="I301" s="68"/>
      <c r="P301" s="68"/>
      <c r="W301" s="68"/>
      <c r="AK301" s="68"/>
    </row>
    <row r="302" ht="15.75" customHeight="1">
      <c r="I302" s="68"/>
      <c r="P302" s="68"/>
      <c r="W302" s="68"/>
      <c r="AK302" s="68"/>
    </row>
    <row r="303" ht="15.75" customHeight="1">
      <c r="I303" s="68"/>
      <c r="P303" s="68"/>
      <c r="W303" s="68"/>
      <c r="AK303" s="68"/>
    </row>
    <row r="304" ht="15.75" customHeight="1">
      <c r="I304" s="68"/>
      <c r="P304" s="68"/>
      <c r="W304" s="68"/>
      <c r="AK304" s="68"/>
    </row>
    <row r="305" ht="15.75" customHeight="1">
      <c r="I305" s="68"/>
      <c r="P305" s="68"/>
      <c r="W305" s="68"/>
      <c r="AK305" s="68"/>
    </row>
    <row r="306" ht="15.75" customHeight="1">
      <c r="I306" s="68"/>
      <c r="P306" s="68"/>
      <c r="W306" s="68"/>
      <c r="AK306" s="68"/>
    </row>
    <row r="307" ht="15.75" customHeight="1">
      <c r="I307" s="68"/>
      <c r="P307" s="68"/>
      <c r="W307" s="68"/>
      <c r="AK307" s="68"/>
    </row>
    <row r="308" ht="15.75" customHeight="1">
      <c r="I308" s="68"/>
      <c r="P308" s="68"/>
      <c r="W308" s="68"/>
      <c r="AK308" s="68"/>
    </row>
    <row r="309" ht="15.75" customHeight="1">
      <c r="I309" s="68"/>
      <c r="P309" s="68"/>
      <c r="W309" s="68"/>
      <c r="AK309" s="68"/>
    </row>
    <row r="310" ht="15.75" customHeight="1">
      <c r="I310" s="68"/>
      <c r="P310" s="68"/>
      <c r="W310" s="68"/>
      <c r="AK310" s="68"/>
    </row>
    <row r="311" ht="15.75" customHeight="1">
      <c r="I311" s="68"/>
      <c r="P311" s="68"/>
      <c r="W311" s="68"/>
      <c r="AK311" s="68"/>
    </row>
    <row r="312" ht="15.75" customHeight="1">
      <c r="I312" s="68"/>
      <c r="P312" s="68"/>
      <c r="W312" s="68"/>
      <c r="AK312" s="68"/>
    </row>
    <row r="313" ht="15.75" customHeight="1">
      <c r="I313" s="68"/>
      <c r="P313" s="68"/>
      <c r="W313" s="68"/>
      <c r="AK313" s="68"/>
    </row>
    <row r="314" ht="15.75" customHeight="1">
      <c r="I314" s="68"/>
      <c r="P314" s="68"/>
      <c r="W314" s="68"/>
      <c r="AK314" s="68"/>
    </row>
    <row r="315" ht="15.75" customHeight="1">
      <c r="I315" s="68"/>
      <c r="P315" s="68"/>
      <c r="W315" s="68"/>
      <c r="AK315" s="68"/>
    </row>
    <row r="316" ht="15.75" customHeight="1">
      <c r="I316" s="68"/>
      <c r="P316" s="68"/>
      <c r="W316" s="68"/>
      <c r="AK316" s="68"/>
    </row>
    <row r="317" ht="15.75" customHeight="1">
      <c r="I317" s="68"/>
      <c r="P317" s="68"/>
      <c r="W317" s="68"/>
      <c r="AK317" s="68"/>
    </row>
    <row r="318" ht="15.75" customHeight="1">
      <c r="I318" s="68"/>
      <c r="P318" s="68"/>
      <c r="W318" s="68"/>
      <c r="AK318" s="68"/>
    </row>
    <row r="319" ht="15.75" customHeight="1">
      <c r="I319" s="68"/>
      <c r="P319" s="68"/>
      <c r="W319" s="68"/>
      <c r="AK319" s="68"/>
    </row>
    <row r="320" ht="15.75" customHeight="1">
      <c r="I320" s="68"/>
      <c r="P320" s="68"/>
      <c r="W320" s="68"/>
      <c r="AK320" s="68"/>
    </row>
    <row r="321" ht="15.75" customHeight="1">
      <c r="I321" s="68"/>
      <c r="P321" s="68"/>
      <c r="W321" s="68"/>
      <c r="AK321" s="68"/>
    </row>
    <row r="322" ht="15.75" customHeight="1">
      <c r="I322" s="68"/>
      <c r="P322" s="68"/>
      <c r="W322" s="68"/>
      <c r="AK322" s="68"/>
    </row>
    <row r="323" ht="15.75" customHeight="1">
      <c r="I323" s="68"/>
      <c r="P323" s="68"/>
      <c r="W323" s="68"/>
      <c r="AK323" s="68"/>
    </row>
    <row r="324" ht="15.75" customHeight="1">
      <c r="I324" s="68"/>
      <c r="P324" s="68"/>
      <c r="W324" s="68"/>
      <c r="AK324" s="68"/>
    </row>
    <row r="325" ht="15.75" customHeight="1">
      <c r="I325" s="68"/>
      <c r="P325" s="68"/>
      <c r="W325" s="68"/>
      <c r="AK325" s="68"/>
    </row>
    <row r="326" ht="15.75" customHeight="1">
      <c r="I326" s="68"/>
      <c r="P326" s="68"/>
      <c r="W326" s="68"/>
      <c r="AK326" s="68"/>
    </row>
    <row r="327" ht="15.75" customHeight="1">
      <c r="I327" s="68"/>
      <c r="P327" s="68"/>
      <c r="W327" s="68"/>
      <c r="AK327" s="68"/>
    </row>
    <row r="328" ht="15.75" customHeight="1">
      <c r="I328" s="68"/>
      <c r="P328" s="68"/>
      <c r="W328" s="68"/>
      <c r="AK328" s="68"/>
    </row>
    <row r="329" ht="15.75" customHeight="1">
      <c r="I329" s="68"/>
      <c r="P329" s="68"/>
      <c r="W329" s="68"/>
      <c r="AK329" s="68"/>
    </row>
    <row r="330" ht="15.75" customHeight="1">
      <c r="I330" s="68"/>
      <c r="P330" s="68"/>
      <c r="W330" s="68"/>
      <c r="AK330" s="68"/>
    </row>
    <row r="331" ht="15.75" customHeight="1">
      <c r="I331" s="68"/>
      <c r="P331" s="68"/>
      <c r="W331" s="68"/>
      <c r="AK331" s="68"/>
    </row>
    <row r="332" ht="15.75" customHeight="1">
      <c r="I332" s="68"/>
      <c r="P332" s="68"/>
      <c r="W332" s="68"/>
      <c r="AK332" s="68"/>
    </row>
    <row r="333" ht="15.75" customHeight="1">
      <c r="I333" s="68"/>
      <c r="P333" s="68"/>
      <c r="W333" s="68"/>
      <c r="AK333" s="68"/>
    </row>
    <row r="334" ht="15.75" customHeight="1">
      <c r="I334" s="68"/>
      <c r="P334" s="68"/>
      <c r="W334" s="68"/>
      <c r="AK334" s="68"/>
    </row>
    <row r="335" ht="15.75" customHeight="1">
      <c r="I335" s="68"/>
      <c r="P335" s="68"/>
      <c r="W335" s="68"/>
      <c r="AK335" s="68"/>
    </row>
    <row r="336" ht="15.75" customHeight="1">
      <c r="I336" s="68"/>
      <c r="P336" s="68"/>
      <c r="W336" s="68"/>
      <c r="AK336" s="68"/>
    </row>
    <row r="337" ht="15.75" customHeight="1">
      <c r="I337" s="68"/>
      <c r="P337" s="68"/>
      <c r="W337" s="68"/>
      <c r="AK337" s="68"/>
    </row>
    <row r="338" ht="15.75" customHeight="1">
      <c r="I338" s="68"/>
      <c r="P338" s="68"/>
      <c r="W338" s="68"/>
      <c r="AK338" s="68"/>
    </row>
    <row r="339" ht="15.75" customHeight="1">
      <c r="I339" s="68"/>
      <c r="P339" s="68"/>
      <c r="W339" s="68"/>
      <c r="AK339" s="68"/>
    </row>
    <row r="340" ht="15.75" customHeight="1">
      <c r="I340" s="68"/>
      <c r="P340" s="68"/>
      <c r="W340" s="68"/>
      <c r="AK340" s="68"/>
    </row>
    <row r="341" ht="15.75" customHeight="1">
      <c r="I341" s="68"/>
      <c r="P341" s="68"/>
      <c r="W341" s="68"/>
      <c r="AK341" s="68"/>
    </row>
    <row r="342" ht="15.75" customHeight="1">
      <c r="I342" s="68"/>
      <c r="P342" s="68"/>
      <c r="W342" s="68"/>
      <c r="AK342" s="68"/>
    </row>
    <row r="343" ht="15.75" customHeight="1">
      <c r="I343" s="68"/>
      <c r="P343" s="68"/>
      <c r="W343" s="68"/>
      <c r="AK343" s="68"/>
    </row>
    <row r="344" ht="15.75" customHeight="1">
      <c r="I344" s="68"/>
      <c r="P344" s="68"/>
      <c r="W344" s="68"/>
      <c r="AK344" s="68"/>
    </row>
    <row r="345" ht="15.75" customHeight="1">
      <c r="I345" s="68"/>
      <c r="P345" s="68"/>
      <c r="W345" s="68"/>
      <c r="AK345" s="68"/>
    </row>
    <row r="346" ht="15.75" customHeight="1">
      <c r="I346" s="68"/>
      <c r="P346" s="68"/>
      <c r="W346" s="68"/>
      <c r="AK346" s="68"/>
    </row>
    <row r="347" ht="15.75" customHeight="1">
      <c r="I347" s="68"/>
      <c r="P347" s="68"/>
      <c r="W347" s="68"/>
      <c r="AK347" s="68"/>
    </row>
    <row r="348" ht="15.75" customHeight="1">
      <c r="I348" s="68"/>
      <c r="P348" s="68"/>
      <c r="W348" s="68"/>
      <c r="AK348" s="68"/>
    </row>
    <row r="349" ht="15.75" customHeight="1">
      <c r="I349" s="68"/>
      <c r="P349" s="68"/>
      <c r="W349" s="68"/>
      <c r="AK349" s="68"/>
    </row>
    <row r="350" ht="15.75" customHeight="1">
      <c r="I350" s="68"/>
      <c r="P350" s="68"/>
      <c r="W350" s="68"/>
      <c r="AK350" s="68"/>
    </row>
    <row r="351" ht="15.75" customHeight="1">
      <c r="I351" s="68"/>
      <c r="P351" s="68"/>
      <c r="W351" s="68"/>
      <c r="AK351" s="68"/>
    </row>
    <row r="352" ht="15.75" customHeight="1">
      <c r="I352" s="68"/>
      <c r="P352" s="68"/>
      <c r="W352" s="68"/>
      <c r="AK352" s="68"/>
    </row>
    <row r="353" ht="15.75" customHeight="1">
      <c r="I353" s="68"/>
      <c r="P353" s="68"/>
      <c r="W353" s="68"/>
      <c r="AK353" s="68"/>
    </row>
    <row r="354" ht="15.75" customHeight="1">
      <c r="I354" s="68"/>
      <c r="P354" s="68"/>
      <c r="W354" s="68"/>
      <c r="AK354" s="68"/>
    </row>
    <row r="355" ht="15.75" customHeight="1">
      <c r="I355" s="68"/>
      <c r="P355" s="68"/>
      <c r="W355" s="68"/>
      <c r="AK355" s="68"/>
    </row>
    <row r="356" ht="15.75" customHeight="1">
      <c r="I356" s="68"/>
      <c r="P356" s="68"/>
      <c r="W356" s="68"/>
      <c r="AK356" s="68"/>
    </row>
    <row r="357" ht="15.75" customHeight="1">
      <c r="I357" s="68"/>
      <c r="P357" s="68"/>
      <c r="W357" s="68"/>
      <c r="AK357" s="68"/>
    </row>
    <row r="358" ht="15.75" customHeight="1">
      <c r="I358" s="68"/>
      <c r="P358" s="68"/>
      <c r="W358" s="68"/>
      <c r="AK358" s="68"/>
    </row>
    <row r="359" ht="15.75" customHeight="1">
      <c r="I359" s="68"/>
      <c r="P359" s="68"/>
      <c r="W359" s="68"/>
      <c r="AK359" s="68"/>
    </row>
    <row r="360" ht="15.75" customHeight="1">
      <c r="I360" s="68"/>
      <c r="P360" s="68"/>
      <c r="W360" s="68"/>
      <c r="AK360" s="68"/>
    </row>
    <row r="361" ht="15.75" customHeight="1">
      <c r="I361" s="68"/>
      <c r="P361" s="68"/>
      <c r="W361" s="68"/>
      <c r="AK361" s="68"/>
    </row>
    <row r="362" ht="15.75" customHeight="1">
      <c r="I362" s="68"/>
      <c r="P362" s="68"/>
      <c r="W362" s="68"/>
      <c r="AK362" s="68"/>
    </row>
    <row r="363" ht="15.75" customHeight="1">
      <c r="I363" s="68"/>
      <c r="P363" s="68"/>
      <c r="W363" s="68"/>
      <c r="AK363" s="68"/>
    </row>
    <row r="364" ht="15.75" customHeight="1">
      <c r="I364" s="68"/>
      <c r="P364" s="68"/>
      <c r="W364" s="68"/>
      <c r="AK364" s="68"/>
    </row>
    <row r="365" ht="15.75" customHeight="1">
      <c r="I365" s="68"/>
      <c r="P365" s="68"/>
      <c r="W365" s="68"/>
      <c r="AK365" s="68"/>
    </row>
    <row r="366" ht="15.75" customHeight="1">
      <c r="I366" s="68"/>
      <c r="P366" s="68"/>
      <c r="W366" s="68"/>
      <c r="AK366" s="68"/>
    </row>
    <row r="367" ht="15.75" customHeight="1">
      <c r="I367" s="68"/>
      <c r="P367" s="68"/>
      <c r="W367" s="68"/>
      <c r="AK367" s="68"/>
    </row>
    <row r="368" ht="15.75" customHeight="1">
      <c r="I368" s="68"/>
      <c r="P368" s="68"/>
      <c r="W368" s="68"/>
      <c r="AK368" s="68"/>
    </row>
    <row r="369" ht="15.75" customHeight="1">
      <c r="I369" s="68"/>
      <c r="P369" s="68"/>
      <c r="W369" s="68"/>
      <c r="AK369" s="68"/>
    </row>
    <row r="370" ht="15.75" customHeight="1">
      <c r="I370" s="68"/>
      <c r="P370" s="68"/>
      <c r="W370" s="68"/>
      <c r="AK370" s="68"/>
    </row>
    <row r="371" ht="15.75" customHeight="1">
      <c r="I371" s="68"/>
      <c r="P371" s="68"/>
      <c r="W371" s="68"/>
      <c r="AK371" s="68"/>
    </row>
    <row r="372" ht="15.75" customHeight="1">
      <c r="I372" s="68"/>
      <c r="P372" s="68"/>
      <c r="W372" s="68"/>
      <c r="AK372" s="68"/>
    </row>
    <row r="373" ht="15.75" customHeight="1">
      <c r="I373" s="68"/>
      <c r="P373" s="68"/>
      <c r="W373" s="68"/>
      <c r="AK373" s="68"/>
    </row>
    <row r="374" ht="15.75" customHeight="1">
      <c r="I374" s="68"/>
      <c r="P374" s="68"/>
      <c r="W374" s="68"/>
      <c r="AK374" s="68"/>
    </row>
    <row r="375" ht="15.75" customHeight="1">
      <c r="I375" s="68"/>
      <c r="P375" s="68"/>
      <c r="W375" s="68"/>
      <c r="AK375" s="68"/>
    </row>
    <row r="376" ht="15.75" customHeight="1">
      <c r="I376" s="68"/>
      <c r="P376" s="68"/>
      <c r="W376" s="68"/>
      <c r="AK376" s="68"/>
    </row>
    <row r="377" ht="15.75" customHeight="1">
      <c r="I377" s="68"/>
      <c r="P377" s="68"/>
      <c r="W377" s="68"/>
      <c r="AK377" s="68"/>
    </row>
    <row r="378" ht="15.75" customHeight="1">
      <c r="I378" s="68"/>
      <c r="P378" s="68"/>
      <c r="W378" s="68"/>
      <c r="AK378" s="68"/>
    </row>
    <row r="379" ht="15.75" customHeight="1">
      <c r="I379" s="68"/>
      <c r="P379" s="68"/>
      <c r="W379" s="68"/>
      <c r="AK379" s="68"/>
    </row>
    <row r="380" ht="15.75" customHeight="1">
      <c r="I380" s="68"/>
      <c r="P380" s="68"/>
      <c r="W380" s="68"/>
      <c r="AK380" s="68"/>
    </row>
    <row r="381" ht="15.75" customHeight="1">
      <c r="I381" s="68"/>
      <c r="P381" s="68"/>
      <c r="W381" s="68"/>
      <c r="AK381" s="68"/>
    </row>
    <row r="382" ht="15.75" customHeight="1">
      <c r="I382" s="68"/>
      <c r="P382" s="68"/>
      <c r="W382" s="68"/>
      <c r="AK382" s="68"/>
    </row>
    <row r="383" ht="15.75" customHeight="1">
      <c r="I383" s="68"/>
      <c r="P383" s="68"/>
      <c r="W383" s="68"/>
      <c r="AK383" s="68"/>
    </row>
    <row r="384" ht="15.75" customHeight="1">
      <c r="I384" s="68"/>
      <c r="P384" s="68"/>
      <c r="W384" s="68"/>
      <c r="AK384" s="68"/>
    </row>
    <row r="385" ht="15.75" customHeight="1">
      <c r="I385" s="68"/>
      <c r="P385" s="68"/>
      <c r="W385" s="68"/>
      <c r="AK385" s="68"/>
    </row>
    <row r="386" ht="15.75" customHeight="1">
      <c r="I386" s="68"/>
      <c r="P386" s="68"/>
      <c r="W386" s="68"/>
      <c r="AK386" s="68"/>
    </row>
    <row r="387" ht="15.75" customHeight="1">
      <c r="I387" s="68"/>
      <c r="P387" s="68"/>
      <c r="W387" s="68"/>
      <c r="AK387" s="68"/>
    </row>
    <row r="388" ht="15.75" customHeight="1">
      <c r="I388" s="68"/>
      <c r="P388" s="68"/>
      <c r="W388" s="68"/>
      <c r="AK388" s="68"/>
    </row>
    <row r="389" ht="15.75" customHeight="1">
      <c r="I389" s="68"/>
      <c r="P389" s="68"/>
      <c r="W389" s="68"/>
      <c r="AK389" s="68"/>
    </row>
    <row r="390" ht="15.75" customHeight="1">
      <c r="I390" s="68"/>
      <c r="P390" s="68"/>
      <c r="W390" s="68"/>
      <c r="AK390" s="68"/>
    </row>
    <row r="391" ht="15.75" customHeight="1">
      <c r="I391" s="68"/>
      <c r="P391" s="68"/>
      <c r="W391" s="68"/>
      <c r="AK391" s="68"/>
    </row>
    <row r="392" ht="15.75" customHeight="1">
      <c r="I392" s="68"/>
      <c r="P392" s="68"/>
      <c r="W392" s="68"/>
      <c r="AK392" s="68"/>
    </row>
    <row r="393" ht="15.75" customHeight="1">
      <c r="I393" s="68"/>
      <c r="P393" s="68"/>
      <c r="W393" s="68"/>
      <c r="AK393" s="68"/>
    </row>
    <row r="394" ht="15.75" customHeight="1">
      <c r="I394" s="68"/>
      <c r="P394" s="68"/>
      <c r="W394" s="68"/>
      <c r="AK394" s="68"/>
    </row>
    <row r="395" ht="15.75" customHeight="1">
      <c r="I395" s="68"/>
      <c r="P395" s="68"/>
      <c r="W395" s="68"/>
      <c r="AK395" s="68"/>
    </row>
    <row r="396" ht="15.75" customHeight="1">
      <c r="I396" s="68"/>
      <c r="P396" s="68"/>
      <c r="W396" s="68"/>
      <c r="AK396" s="68"/>
    </row>
    <row r="397" ht="15.75" customHeight="1">
      <c r="I397" s="68"/>
      <c r="P397" s="68"/>
      <c r="W397" s="68"/>
      <c r="AK397" s="68"/>
    </row>
    <row r="398" ht="15.75" customHeight="1">
      <c r="I398" s="68"/>
      <c r="P398" s="68"/>
      <c r="W398" s="68"/>
      <c r="AK398" s="68"/>
    </row>
    <row r="399" ht="15.75" customHeight="1">
      <c r="I399" s="68"/>
      <c r="P399" s="68"/>
      <c r="W399" s="68"/>
      <c r="AK399" s="68"/>
    </row>
    <row r="400" ht="15.75" customHeight="1">
      <c r="I400" s="68"/>
      <c r="P400" s="68"/>
      <c r="W400" s="68"/>
      <c r="AK400" s="68"/>
    </row>
    <row r="401" ht="15.75" customHeight="1">
      <c r="I401" s="68"/>
      <c r="P401" s="68"/>
      <c r="W401" s="68"/>
      <c r="AK401" s="68"/>
    </row>
    <row r="402" ht="15.75" customHeight="1">
      <c r="I402" s="68"/>
      <c r="P402" s="68"/>
      <c r="W402" s="68"/>
      <c r="AK402" s="68"/>
    </row>
    <row r="403" ht="15.75" customHeight="1">
      <c r="I403" s="68"/>
      <c r="P403" s="68"/>
      <c r="W403" s="68"/>
      <c r="AK403" s="68"/>
    </row>
    <row r="404" ht="15.75" customHeight="1">
      <c r="I404" s="68"/>
      <c r="P404" s="68"/>
      <c r="W404" s="68"/>
      <c r="AK404" s="68"/>
    </row>
    <row r="405" ht="15.75" customHeight="1">
      <c r="I405" s="68"/>
      <c r="P405" s="68"/>
      <c r="W405" s="68"/>
      <c r="AK405" s="68"/>
    </row>
    <row r="406" ht="15.75" customHeight="1">
      <c r="I406" s="68"/>
      <c r="P406" s="68"/>
      <c r="W406" s="68"/>
      <c r="AK406" s="68"/>
    </row>
    <row r="407" ht="15.75" customHeight="1">
      <c r="I407" s="68"/>
      <c r="P407" s="68"/>
      <c r="W407" s="68"/>
      <c r="AK407" s="68"/>
    </row>
    <row r="408" ht="15.75" customHeight="1">
      <c r="I408" s="68"/>
      <c r="P408" s="68"/>
      <c r="W408" s="68"/>
      <c r="AK408" s="68"/>
    </row>
    <row r="409" ht="15.75" customHeight="1">
      <c r="I409" s="68"/>
      <c r="P409" s="68"/>
      <c r="W409" s="68"/>
      <c r="AK409" s="68"/>
    </row>
    <row r="410" ht="15.75" customHeight="1">
      <c r="I410" s="68"/>
      <c r="P410" s="68"/>
      <c r="W410" s="68"/>
      <c r="AK410" s="68"/>
    </row>
    <row r="411" ht="15.75" customHeight="1">
      <c r="I411" s="68"/>
      <c r="P411" s="68"/>
      <c r="W411" s="68"/>
      <c r="AK411" s="68"/>
    </row>
    <row r="412" ht="15.75" customHeight="1">
      <c r="I412" s="68"/>
      <c r="P412" s="68"/>
      <c r="W412" s="68"/>
      <c r="AK412" s="68"/>
    </row>
    <row r="413" ht="15.75" customHeight="1">
      <c r="I413" s="68"/>
      <c r="P413" s="68"/>
      <c r="W413" s="68"/>
      <c r="AK413" s="68"/>
    </row>
    <row r="414" ht="15.75" customHeight="1">
      <c r="I414" s="68"/>
      <c r="P414" s="68"/>
      <c r="W414" s="68"/>
      <c r="AK414" s="68"/>
    </row>
    <row r="415" ht="15.75" customHeight="1">
      <c r="I415" s="68"/>
      <c r="P415" s="68"/>
      <c r="W415" s="68"/>
      <c r="AK415" s="68"/>
    </row>
    <row r="416" ht="15.75" customHeight="1">
      <c r="I416" s="68"/>
      <c r="P416" s="68"/>
      <c r="W416" s="68"/>
      <c r="AK416" s="68"/>
    </row>
    <row r="417" ht="15.75" customHeight="1">
      <c r="I417" s="68"/>
      <c r="P417" s="68"/>
      <c r="W417" s="68"/>
      <c r="AK417" s="68"/>
    </row>
    <row r="418" ht="15.75" customHeight="1">
      <c r="I418" s="68"/>
      <c r="P418" s="68"/>
      <c r="W418" s="68"/>
      <c r="AK418" s="68"/>
    </row>
    <row r="419" ht="15.75" customHeight="1">
      <c r="I419" s="68"/>
      <c r="P419" s="68"/>
      <c r="W419" s="68"/>
      <c r="AK419" s="68"/>
    </row>
    <row r="420" ht="15.75" customHeight="1">
      <c r="I420" s="68"/>
      <c r="P420" s="68"/>
      <c r="W420" s="68"/>
      <c r="AK420" s="68"/>
    </row>
    <row r="421" ht="15.75" customHeight="1">
      <c r="I421" s="68"/>
      <c r="P421" s="68"/>
      <c r="W421" s="68"/>
      <c r="AK421" s="68"/>
    </row>
    <row r="422" ht="15.75" customHeight="1">
      <c r="I422" s="68"/>
      <c r="P422" s="68"/>
      <c r="W422" s="68"/>
      <c r="AK422" s="68"/>
    </row>
    <row r="423" ht="15.75" customHeight="1">
      <c r="I423" s="68"/>
      <c r="P423" s="68"/>
      <c r="W423" s="68"/>
      <c r="AK423" s="68"/>
    </row>
    <row r="424" ht="15.75" customHeight="1">
      <c r="I424" s="68"/>
      <c r="P424" s="68"/>
      <c r="W424" s="68"/>
      <c r="AK424" s="68"/>
    </row>
    <row r="425" ht="15.75" customHeight="1">
      <c r="I425" s="68"/>
      <c r="P425" s="68"/>
      <c r="W425" s="68"/>
      <c r="AK425" s="68"/>
    </row>
    <row r="426" ht="15.75" customHeight="1">
      <c r="I426" s="68"/>
      <c r="P426" s="68"/>
      <c r="W426" s="68"/>
      <c r="AK426" s="68"/>
    </row>
    <row r="427" ht="15.75" customHeight="1">
      <c r="I427" s="68"/>
      <c r="P427" s="68"/>
      <c r="W427" s="68"/>
      <c r="AK427" s="68"/>
    </row>
    <row r="428" ht="15.75" customHeight="1">
      <c r="I428" s="68"/>
      <c r="P428" s="68"/>
      <c r="W428" s="68"/>
      <c r="AK428" s="68"/>
    </row>
    <row r="429" ht="15.75" customHeight="1">
      <c r="I429" s="68"/>
      <c r="P429" s="68"/>
      <c r="W429" s="68"/>
      <c r="AK429" s="68"/>
    </row>
    <row r="430" ht="15.75" customHeight="1">
      <c r="I430" s="68"/>
      <c r="P430" s="68"/>
      <c r="W430" s="68"/>
      <c r="AK430" s="68"/>
    </row>
    <row r="431" ht="15.75" customHeight="1">
      <c r="I431" s="68"/>
      <c r="P431" s="68"/>
      <c r="W431" s="68"/>
      <c r="AK431" s="68"/>
    </row>
    <row r="432" ht="15.75" customHeight="1">
      <c r="I432" s="68"/>
      <c r="P432" s="68"/>
      <c r="W432" s="68"/>
      <c r="AK432" s="68"/>
    </row>
    <row r="433" ht="15.75" customHeight="1">
      <c r="I433" s="68"/>
      <c r="P433" s="68"/>
      <c r="W433" s="68"/>
      <c r="AK433" s="68"/>
    </row>
    <row r="434" ht="15.75" customHeight="1">
      <c r="I434" s="68"/>
      <c r="P434" s="68"/>
      <c r="W434" s="68"/>
      <c r="AK434" s="68"/>
    </row>
    <row r="435" ht="15.75" customHeight="1">
      <c r="I435" s="68"/>
      <c r="P435" s="68"/>
      <c r="W435" s="68"/>
      <c r="AK435" s="68"/>
    </row>
    <row r="436" ht="15.75" customHeight="1">
      <c r="I436" s="68"/>
      <c r="P436" s="68"/>
      <c r="W436" s="68"/>
      <c r="AK436" s="68"/>
    </row>
    <row r="437" ht="15.75" customHeight="1">
      <c r="I437" s="68"/>
      <c r="P437" s="68"/>
      <c r="W437" s="68"/>
      <c r="AK437" s="68"/>
    </row>
    <row r="438" ht="15.75" customHeight="1">
      <c r="I438" s="68"/>
      <c r="P438" s="68"/>
      <c r="W438" s="68"/>
      <c r="AK438" s="68"/>
    </row>
    <row r="439" ht="15.75" customHeight="1">
      <c r="I439" s="68"/>
      <c r="P439" s="68"/>
      <c r="W439" s="68"/>
      <c r="AK439" s="68"/>
    </row>
    <row r="440" ht="15.75" customHeight="1">
      <c r="I440" s="68"/>
      <c r="P440" s="68"/>
      <c r="W440" s="68"/>
      <c r="AK440" s="68"/>
    </row>
    <row r="441" ht="15.75" customHeight="1">
      <c r="I441" s="68"/>
      <c r="P441" s="68"/>
      <c r="W441" s="68"/>
      <c r="AK441" s="68"/>
    </row>
    <row r="442" ht="15.75" customHeight="1">
      <c r="I442" s="68"/>
      <c r="P442" s="68"/>
      <c r="W442" s="68"/>
      <c r="AK442" s="68"/>
    </row>
    <row r="443" ht="15.75" customHeight="1">
      <c r="I443" s="68"/>
      <c r="P443" s="68"/>
      <c r="W443" s="68"/>
      <c r="AK443" s="68"/>
    </row>
    <row r="444" ht="15.75" customHeight="1">
      <c r="I444" s="68"/>
      <c r="P444" s="68"/>
      <c r="W444" s="68"/>
      <c r="AK444" s="68"/>
    </row>
    <row r="445" ht="15.75" customHeight="1">
      <c r="I445" s="68"/>
      <c r="P445" s="68"/>
      <c r="W445" s="68"/>
      <c r="AK445" s="68"/>
    </row>
    <row r="446" ht="15.75" customHeight="1">
      <c r="I446" s="68"/>
      <c r="P446" s="68"/>
      <c r="W446" s="68"/>
      <c r="AK446" s="68"/>
    </row>
    <row r="447" ht="15.75" customHeight="1">
      <c r="I447" s="68"/>
      <c r="P447" s="68"/>
      <c r="W447" s="68"/>
      <c r="AK447" s="68"/>
    </row>
    <row r="448" ht="15.75" customHeight="1">
      <c r="I448" s="68"/>
      <c r="P448" s="68"/>
      <c r="W448" s="68"/>
      <c r="AK448" s="68"/>
    </row>
    <row r="449" ht="15.75" customHeight="1">
      <c r="I449" s="68"/>
      <c r="P449" s="68"/>
      <c r="W449" s="68"/>
      <c r="AK449" s="68"/>
    </row>
    <row r="450" ht="15.75" customHeight="1">
      <c r="I450" s="68"/>
      <c r="P450" s="68"/>
      <c r="W450" s="68"/>
      <c r="AK450" s="68"/>
    </row>
    <row r="451" ht="15.75" customHeight="1">
      <c r="I451" s="68"/>
      <c r="P451" s="68"/>
      <c r="W451" s="68"/>
      <c r="AK451" s="68"/>
    </row>
    <row r="452" ht="15.75" customHeight="1">
      <c r="I452" s="68"/>
      <c r="P452" s="68"/>
      <c r="W452" s="68"/>
      <c r="AK452" s="68"/>
    </row>
    <row r="453" ht="15.75" customHeight="1">
      <c r="I453" s="68"/>
      <c r="P453" s="68"/>
      <c r="W453" s="68"/>
      <c r="AK453" s="68"/>
    </row>
    <row r="454" ht="15.75" customHeight="1">
      <c r="I454" s="68"/>
      <c r="P454" s="68"/>
      <c r="W454" s="68"/>
      <c r="AK454" s="68"/>
    </row>
    <row r="455" ht="15.75" customHeight="1">
      <c r="I455" s="68"/>
      <c r="P455" s="68"/>
      <c r="W455" s="68"/>
      <c r="AK455" s="68"/>
    </row>
    <row r="456" ht="15.75" customHeight="1">
      <c r="I456" s="68"/>
      <c r="P456" s="68"/>
      <c r="W456" s="68"/>
      <c r="AK456" s="68"/>
    </row>
    <row r="457" ht="15.75" customHeight="1">
      <c r="I457" s="68"/>
      <c r="P457" s="68"/>
      <c r="W457" s="68"/>
      <c r="AK457" s="68"/>
    </row>
    <row r="458" ht="15.75" customHeight="1">
      <c r="I458" s="68"/>
      <c r="P458" s="68"/>
      <c r="W458" s="68"/>
      <c r="AK458" s="68"/>
    </row>
    <row r="459" ht="15.75" customHeight="1">
      <c r="I459" s="68"/>
      <c r="P459" s="68"/>
      <c r="W459" s="68"/>
      <c r="AK459" s="68"/>
    </row>
    <row r="460" ht="15.75" customHeight="1">
      <c r="I460" s="68"/>
      <c r="P460" s="68"/>
      <c r="W460" s="68"/>
      <c r="AK460" s="68"/>
    </row>
    <row r="461" ht="15.75" customHeight="1">
      <c r="I461" s="68"/>
      <c r="P461" s="68"/>
      <c r="W461" s="68"/>
      <c r="AK461" s="68"/>
    </row>
    <row r="462" ht="15.75" customHeight="1">
      <c r="I462" s="68"/>
      <c r="P462" s="68"/>
      <c r="W462" s="68"/>
      <c r="AK462" s="68"/>
    </row>
    <row r="463" ht="15.75" customHeight="1">
      <c r="I463" s="68"/>
      <c r="P463" s="68"/>
      <c r="W463" s="68"/>
      <c r="AK463" s="68"/>
    </row>
    <row r="464" ht="15.75" customHeight="1">
      <c r="I464" s="68"/>
      <c r="P464" s="68"/>
      <c r="W464" s="68"/>
      <c r="AK464" s="68"/>
    </row>
    <row r="465" ht="15.75" customHeight="1">
      <c r="I465" s="68"/>
      <c r="P465" s="68"/>
      <c r="W465" s="68"/>
      <c r="AK465" s="68"/>
    </row>
    <row r="466" ht="15.75" customHeight="1">
      <c r="I466" s="68"/>
      <c r="P466" s="68"/>
      <c r="W466" s="68"/>
      <c r="AK466" s="68"/>
    </row>
    <row r="467" ht="15.75" customHeight="1">
      <c r="I467" s="68"/>
      <c r="P467" s="68"/>
      <c r="W467" s="68"/>
      <c r="AK467" s="68"/>
    </row>
    <row r="468" ht="15.75" customHeight="1">
      <c r="I468" s="68"/>
      <c r="P468" s="68"/>
      <c r="W468" s="68"/>
      <c r="AK468" s="68"/>
    </row>
    <row r="469" ht="15.75" customHeight="1">
      <c r="I469" s="68"/>
      <c r="P469" s="68"/>
      <c r="W469" s="68"/>
      <c r="AK469" s="68"/>
    </row>
    <row r="470" ht="15.75" customHeight="1">
      <c r="I470" s="68"/>
      <c r="P470" s="68"/>
      <c r="W470" s="68"/>
      <c r="AK470" s="68"/>
    </row>
    <row r="471" ht="15.75" customHeight="1">
      <c r="I471" s="68"/>
      <c r="P471" s="68"/>
      <c r="W471" s="68"/>
      <c r="AK471" s="68"/>
    </row>
    <row r="472" ht="15.75" customHeight="1">
      <c r="I472" s="68"/>
      <c r="P472" s="68"/>
      <c r="W472" s="68"/>
      <c r="AK472" s="68"/>
    </row>
    <row r="473" ht="15.75" customHeight="1">
      <c r="I473" s="68"/>
      <c r="P473" s="68"/>
      <c r="W473" s="68"/>
      <c r="AK473" s="68"/>
    </row>
    <row r="474" ht="15.75" customHeight="1">
      <c r="I474" s="68"/>
      <c r="P474" s="68"/>
      <c r="W474" s="68"/>
      <c r="AK474" s="68"/>
    </row>
    <row r="475" ht="15.75" customHeight="1">
      <c r="I475" s="68"/>
      <c r="P475" s="68"/>
      <c r="W475" s="68"/>
      <c r="AK475" s="68"/>
    </row>
    <row r="476" ht="15.75" customHeight="1">
      <c r="I476" s="68"/>
      <c r="P476" s="68"/>
      <c r="W476" s="68"/>
      <c r="AK476" s="68"/>
    </row>
    <row r="477" ht="15.75" customHeight="1">
      <c r="I477" s="68"/>
      <c r="P477" s="68"/>
      <c r="W477" s="68"/>
      <c r="AK477" s="68"/>
    </row>
    <row r="478" ht="15.75" customHeight="1">
      <c r="I478" s="68"/>
      <c r="P478" s="68"/>
      <c r="W478" s="68"/>
      <c r="AK478" s="68"/>
    </row>
    <row r="479" ht="15.75" customHeight="1">
      <c r="I479" s="68"/>
      <c r="P479" s="68"/>
      <c r="W479" s="68"/>
      <c r="AK479" s="68"/>
    </row>
    <row r="480" ht="15.75" customHeight="1">
      <c r="I480" s="68"/>
      <c r="P480" s="68"/>
      <c r="W480" s="68"/>
      <c r="AK480" s="68"/>
    </row>
    <row r="481" ht="15.75" customHeight="1">
      <c r="I481" s="68"/>
      <c r="P481" s="68"/>
      <c r="W481" s="68"/>
      <c r="AK481" s="68"/>
    </row>
    <row r="482" ht="15.75" customHeight="1">
      <c r="I482" s="68"/>
      <c r="P482" s="68"/>
      <c r="W482" s="68"/>
      <c r="AK482" s="68"/>
    </row>
    <row r="483" ht="15.75" customHeight="1">
      <c r="I483" s="68"/>
      <c r="P483" s="68"/>
      <c r="W483" s="68"/>
      <c r="AK483" s="68"/>
    </row>
    <row r="484" ht="15.75" customHeight="1">
      <c r="I484" s="68"/>
      <c r="P484" s="68"/>
      <c r="W484" s="68"/>
      <c r="AK484" s="68"/>
    </row>
    <row r="485" ht="15.75" customHeight="1">
      <c r="I485" s="68"/>
      <c r="P485" s="68"/>
      <c r="W485" s="68"/>
      <c r="AK485" s="68"/>
    </row>
    <row r="486" ht="15.75" customHeight="1">
      <c r="I486" s="68"/>
      <c r="P486" s="68"/>
      <c r="W486" s="68"/>
      <c r="AK486" s="68"/>
    </row>
    <row r="487" ht="15.75" customHeight="1">
      <c r="I487" s="68"/>
      <c r="P487" s="68"/>
      <c r="W487" s="68"/>
      <c r="AK487" s="68"/>
    </row>
    <row r="488" ht="15.75" customHeight="1">
      <c r="I488" s="68"/>
      <c r="P488" s="68"/>
      <c r="W488" s="68"/>
      <c r="AK488" s="68"/>
    </row>
    <row r="489" ht="15.75" customHeight="1">
      <c r="I489" s="68"/>
      <c r="P489" s="68"/>
      <c r="W489" s="68"/>
      <c r="AK489" s="68"/>
    </row>
    <row r="490" ht="15.75" customHeight="1">
      <c r="I490" s="68"/>
      <c r="P490" s="68"/>
      <c r="W490" s="68"/>
      <c r="AK490" s="68"/>
    </row>
    <row r="491" ht="15.75" customHeight="1">
      <c r="I491" s="68"/>
      <c r="P491" s="68"/>
      <c r="W491" s="68"/>
      <c r="AK491" s="68"/>
    </row>
    <row r="492" ht="15.75" customHeight="1">
      <c r="I492" s="68"/>
      <c r="P492" s="68"/>
      <c r="W492" s="68"/>
      <c r="AK492" s="68"/>
    </row>
    <row r="493" ht="15.75" customHeight="1">
      <c r="I493" s="68"/>
      <c r="P493" s="68"/>
      <c r="W493" s="68"/>
      <c r="AK493" s="68"/>
    </row>
    <row r="494" ht="15.75" customHeight="1">
      <c r="I494" s="68"/>
      <c r="P494" s="68"/>
      <c r="W494" s="68"/>
      <c r="AK494" s="68"/>
    </row>
    <row r="495" ht="15.75" customHeight="1">
      <c r="I495" s="68"/>
      <c r="P495" s="68"/>
      <c r="W495" s="68"/>
      <c r="AK495" s="68"/>
    </row>
    <row r="496" ht="15.75" customHeight="1">
      <c r="I496" s="68"/>
      <c r="P496" s="68"/>
      <c r="W496" s="68"/>
      <c r="AK496" s="68"/>
    </row>
    <row r="497" ht="15.75" customHeight="1">
      <c r="I497" s="68"/>
      <c r="P497" s="68"/>
      <c r="W497" s="68"/>
      <c r="AK497" s="68"/>
    </row>
    <row r="498" ht="15.75" customHeight="1">
      <c r="I498" s="68"/>
      <c r="P498" s="68"/>
      <c r="W498" s="68"/>
      <c r="AK498" s="68"/>
    </row>
    <row r="499" ht="15.75" customHeight="1">
      <c r="I499" s="68"/>
      <c r="P499" s="68"/>
      <c r="W499" s="68"/>
      <c r="AK499" s="68"/>
    </row>
    <row r="500" ht="15.75" customHeight="1">
      <c r="I500" s="68"/>
      <c r="P500" s="68"/>
      <c r="W500" s="68"/>
      <c r="AK500" s="68"/>
    </row>
    <row r="501" ht="15.75" customHeight="1">
      <c r="I501" s="68"/>
      <c r="P501" s="68"/>
      <c r="W501" s="68"/>
      <c r="AK501" s="68"/>
    </row>
    <row r="502" ht="15.75" customHeight="1">
      <c r="I502" s="68"/>
      <c r="P502" s="68"/>
      <c r="W502" s="68"/>
      <c r="AK502" s="68"/>
    </row>
    <row r="503" ht="15.75" customHeight="1">
      <c r="I503" s="68"/>
      <c r="P503" s="68"/>
      <c r="W503" s="68"/>
      <c r="AK503" s="68"/>
    </row>
    <row r="504" ht="15.75" customHeight="1">
      <c r="I504" s="68"/>
      <c r="P504" s="68"/>
      <c r="W504" s="68"/>
      <c r="AK504" s="68"/>
    </row>
    <row r="505" ht="15.75" customHeight="1">
      <c r="I505" s="68"/>
      <c r="P505" s="68"/>
      <c r="W505" s="68"/>
      <c r="AK505" s="68"/>
    </row>
    <row r="506" ht="15.75" customHeight="1">
      <c r="I506" s="68"/>
      <c r="P506" s="68"/>
      <c r="W506" s="68"/>
      <c r="AK506" s="68"/>
    </row>
    <row r="507" ht="15.75" customHeight="1">
      <c r="I507" s="68"/>
      <c r="P507" s="68"/>
      <c r="W507" s="68"/>
      <c r="AK507" s="68"/>
    </row>
    <row r="508" ht="15.75" customHeight="1">
      <c r="I508" s="68"/>
      <c r="P508" s="68"/>
      <c r="W508" s="68"/>
      <c r="AK508" s="68"/>
    </row>
    <row r="509" ht="15.75" customHeight="1">
      <c r="I509" s="68"/>
      <c r="P509" s="68"/>
      <c r="W509" s="68"/>
      <c r="AK509" s="68"/>
    </row>
    <row r="510" ht="15.75" customHeight="1">
      <c r="I510" s="68"/>
      <c r="P510" s="68"/>
      <c r="W510" s="68"/>
      <c r="AK510" s="68"/>
    </row>
    <row r="511" ht="15.75" customHeight="1">
      <c r="I511" s="68"/>
      <c r="P511" s="68"/>
      <c r="W511" s="68"/>
      <c r="AK511" s="68"/>
    </row>
    <row r="512" ht="15.75" customHeight="1">
      <c r="I512" s="68"/>
      <c r="P512" s="68"/>
      <c r="W512" s="68"/>
      <c r="AK512" s="68"/>
    </row>
    <row r="513" ht="15.75" customHeight="1">
      <c r="I513" s="68"/>
      <c r="P513" s="68"/>
      <c r="W513" s="68"/>
      <c r="AK513" s="68"/>
    </row>
    <row r="514" ht="15.75" customHeight="1">
      <c r="I514" s="68"/>
      <c r="P514" s="68"/>
      <c r="W514" s="68"/>
      <c r="AK514" s="68"/>
    </row>
    <row r="515" ht="15.75" customHeight="1">
      <c r="I515" s="68"/>
      <c r="P515" s="68"/>
      <c r="W515" s="68"/>
      <c r="AK515" s="68"/>
    </row>
    <row r="516" ht="15.75" customHeight="1">
      <c r="I516" s="68"/>
      <c r="P516" s="68"/>
      <c r="W516" s="68"/>
      <c r="AK516" s="68"/>
    </row>
    <row r="517" ht="15.75" customHeight="1">
      <c r="I517" s="68"/>
      <c r="P517" s="68"/>
      <c r="W517" s="68"/>
      <c r="AK517" s="68"/>
    </row>
    <row r="518" ht="15.75" customHeight="1">
      <c r="I518" s="68"/>
      <c r="P518" s="68"/>
      <c r="W518" s="68"/>
      <c r="AK518" s="68"/>
    </row>
    <row r="519" ht="15.75" customHeight="1">
      <c r="I519" s="68"/>
      <c r="P519" s="68"/>
      <c r="W519" s="68"/>
      <c r="AK519" s="68"/>
    </row>
    <row r="520" ht="15.75" customHeight="1">
      <c r="I520" s="68"/>
      <c r="P520" s="68"/>
      <c r="W520" s="68"/>
      <c r="AK520" s="68"/>
    </row>
    <row r="521" ht="15.75" customHeight="1">
      <c r="I521" s="68"/>
      <c r="P521" s="68"/>
      <c r="W521" s="68"/>
      <c r="AK521" s="68"/>
    </row>
    <row r="522" ht="15.75" customHeight="1">
      <c r="I522" s="68"/>
      <c r="P522" s="68"/>
      <c r="W522" s="68"/>
      <c r="AK522" s="68"/>
    </row>
    <row r="523" ht="15.75" customHeight="1">
      <c r="I523" s="68"/>
      <c r="P523" s="68"/>
      <c r="W523" s="68"/>
      <c r="AK523" s="68"/>
    </row>
    <row r="524" ht="15.75" customHeight="1">
      <c r="I524" s="68"/>
      <c r="P524" s="68"/>
      <c r="W524" s="68"/>
      <c r="AK524" s="68"/>
    </row>
    <row r="525" ht="15.75" customHeight="1">
      <c r="I525" s="68"/>
      <c r="P525" s="68"/>
      <c r="W525" s="68"/>
      <c r="AK525" s="68"/>
    </row>
    <row r="526" ht="15.75" customHeight="1">
      <c r="I526" s="68"/>
      <c r="P526" s="68"/>
      <c r="W526" s="68"/>
      <c r="AK526" s="68"/>
    </row>
    <row r="527" ht="15.75" customHeight="1">
      <c r="I527" s="68"/>
      <c r="P527" s="68"/>
      <c r="W527" s="68"/>
      <c r="AK527" s="68"/>
    </row>
    <row r="528" ht="15.75" customHeight="1">
      <c r="I528" s="68"/>
      <c r="P528" s="68"/>
      <c r="W528" s="68"/>
      <c r="AK528" s="68"/>
    </row>
    <row r="529" ht="15.75" customHeight="1">
      <c r="I529" s="68"/>
      <c r="P529" s="68"/>
      <c r="W529" s="68"/>
      <c r="AK529" s="68"/>
    </row>
    <row r="530" ht="15.75" customHeight="1">
      <c r="I530" s="68"/>
      <c r="P530" s="68"/>
      <c r="W530" s="68"/>
      <c r="AK530" s="68"/>
    </row>
    <row r="531" ht="15.75" customHeight="1">
      <c r="I531" s="68"/>
      <c r="P531" s="68"/>
      <c r="W531" s="68"/>
      <c r="AK531" s="68"/>
    </row>
    <row r="532" ht="15.75" customHeight="1">
      <c r="I532" s="68"/>
      <c r="P532" s="68"/>
      <c r="W532" s="68"/>
      <c r="AK532" s="68"/>
    </row>
    <row r="533" ht="15.75" customHeight="1">
      <c r="I533" s="68"/>
      <c r="P533" s="68"/>
      <c r="W533" s="68"/>
      <c r="AK533" s="68"/>
    </row>
    <row r="534" ht="15.75" customHeight="1">
      <c r="I534" s="68"/>
      <c r="P534" s="68"/>
      <c r="W534" s="68"/>
      <c r="AK534" s="68"/>
    </row>
    <row r="535" ht="15.75" customHeight="1">
      <c r="I535" s="68"/>
      <c r="P535" s="68"/>
      <c r="W535" s="68"/>
      <c r="AK535" s="68"/>
    </row>
    <row r="536" ht="15.75" customHeight="1">
      <c r="I536" s="68"/>
      <c r="P536" s="68"/>
      <c r="W536" s="68"/>
      <c r="AK536" s="68"/>
    </row>
    <row r="537" ht="15.75" customHeight="1">
      <c r="I537" s="68"/>
      <c r="P537" s="68"/>
      <c r="W537" s="68"/>
      <c r="AK537" s="68"/>
    </row>
    <row r="538" ht="15.75" customHeight="1">
      <c r="I538" s="68"/>
      <c r="P538" s="68"/>
      <c r="W538" s="68"/>
      <c r="AK538" s="68"/>
    </row>
    <row r="539" ht="15.75" customHeight="1">
      <c r="I539" s="68"/>
      <c r="P539" s="68"/>
      <c r="W539" s="68"/>
      <c r="AK539" s="68"/>
    </row>
    <row r="540" ht="15.75" customHeight="1">
      <c r="I540" s="68"/>
      <c r="P540" s="68"/>
      <c r="W540" s="68"/>
      <c r="AK540" s="68"/>
    </row>
    <row r="541" ht="15.75" customHeight="1">
      <c r="I541" s="68"/>
      <c r="P541" s="68"/>
      <c r="W541" s="68"/>
      <c r="AK541" s="68"/>
    </row>
    <row r="542" ht="15.75" customHeight="1">
      <c r="I542" s="68"/>
      <c r="P542" s="68"/>
      <c r="W542" s="68"/>
      <c r="AK542" s="68"/>
    </row>
    <row r="543" ht="15.75" customHeight="1">
      <c r="I543" s="68"/>
      <c r="P543" s="68"/>
      <c r="W543" s="68"/>
      <c r="AK543" s="68"/>
    </row>
    <row r="544" ht="15.75" customHeight="1">
      <c r="I544" s="68"/>
      <c r="P544" s="68"/>
      <c r="W544" s="68"/>
      <c r="AK544" s="68"/>
    </row>
    <row r="545" ht="15.75" customHeight="1">
      <c r="I545" s="68"/>
      <c r="P545" s="68"/>
      <c r="W545" s="68"/>
      <c r="AK545" s="68"/>
    </row>
    <row r="546" ht="15.75" customHeight="1">
      <c r="I546" s="68"/>
      <c r="P546" s="68"/>
      <c r="W546" s="68"/>
      <c r="AK546" s="68"/>
    </row>
    <row r="547" ht="15.75" customHeight="1">
      <c r="I547" s="68"/>
      <c r="P547" s="68"/>
      <c r="W547" s="68"/>
      <c r="AK547" s="68"/>
    </row>
    <row r="548" ht="15.75" customHeight="1">
      <c r="I548" s="68"/>
      <c r="P548" s="68"/>
      <c r="W548" s="68"/>
      <c r="AK548" s="68"/>
    </row>
    <row r="549" ht="15.75" customHeight="1">
      <c r="I549" s="68"/>
      <c r="P549" s="68"/>
      <c r="W549" s="68"/>
      <c r="AK549" s="68"/>
    </row>
    <row r="550" ht="15.75" customHeight="1">
      <c r="I550" s="68"/>
      <c r="P550" s="68"/>
      <c r="W550" s="68"/>
      <c r="AK550" s="68"/>
    </row>
    <row r="551" ht="15.75" customHeight="1">
      <c r="I551" s="68"/>
      <c r="P551" s="68"/>
      <c r="W551" s="68"/>
      <c r="AK551" s="68"/>
    </row>
    <row r="552" ht="15.75" customHeight="1">
      <c r="I552" s="68"/>
      <c r="P552" s="68"/>
      <c r="W552" s="68"/>
      <c r="AK552" s="68"/>
    </row>
    <row r="553" ht="15.75" customHeight="1">
      <c r="I553" s="68"/>
      <c r="P553" s="68"/>
      <c r="W553" s="68"/>
      <c r="AK553" s="68"/>
    </row>
    <row r="554" ht="15.75" customHeight="1">
      <c r="I554" s="68"/>
      <c r="P554" s="68"/>
      <c r="W554" s="68"/>
      <c r="AK554" s="68"/>
    </row>
    <row r="555" ht="15.75" customHeight="1">
      <c r="I555" s="68"/>
      <c r="P555" s="68"/>
      <c r="W555" s="68"/>
      <c r="AK555" s="68"/>
    </row>
    <row r="556" ht="15.75" customHeight="1">
      <c r="I556" s="68"/>
      <c r="P556" s="68"/>
      <c r="W556" s="68"/>
      <c r="AK556" s="68"/>
    </row>
    <row r="557" ht="15.75" customHeight="1">
      <c r="I557" s="68"/>
      <c r="P557" s="68"/>
      <c r="W557" s="68"/>
      <c r="AK557" s="68"/>
    </row>
    <row r="558" ht="15.75" customHeight="1">
      <c r="I558" s="68"/>
      <c r="P558" s="68"/>
      <c r="W558" s="68"/>
      <c r="AK558" s="68"/>
    </row>
    <row r="559" ht="15.75" customHeight="1">
      <c r="I559" s="68"/>
      <c r="P559" s="68"/>
      <c r="W559" s="68"/>
      <c r="AK559" s="68"/>
    </row>
    <row r="560" ht="15.75" customHeight="1">
      <c r="I560" s="68"/>
      <c r="P560" s="68"/>
      <c r="W560" s="68"/>
      <c r="AK560" s="68"/>
    </row>
    <row r="561" ht="15.75" customHeight="1">
      <c r="I561" s="68"/>
      <c r="P561" s="68"/>
      <c r="W561" s="68"/>
      <c r="AK561" s="68"/>
    </row>
    <row r="562" ht="15.75" customHeight="1">
      <c r="I562" s="68"/>
      <c r="P562" s="68"/>
      <c r="W562" s="68"/>
      <c r="AK562" s="68"/>
    </row>
    <row r="563" ht="15.75" customHeight="1">
      <c r="I563" s="68"/>
      <c r="P563" s="68"/>
      <c r="W563" s="68"/>
      <c r="AK563" s="68"/>
    </row>
    <row r="564" ht="15.75" customHeight="1">
      <c r="I564" s="68"/>
      <c r="P564" s="68"/>
      <c r="W564" s="68"/>
      <c r="AK564" s="68"/>
    </row>
    <row r="565" ht="15.75" customHeight="1">
      <c r="I565" s="68"/>
      <c r="P565" s="68"/>
      <c r="W565" s="68"/>
      <c r="AK565" s="68"/>
    </row>
    <row r="566" ht="15.75" customHeight="1">
      <c r="I566" s="68"/>
      <c r="P566" s="68"/>
      <c r="W566" s="68"/>
      <c r="AK566" s="68"/>
    </row>
    <row r="567" ht="15.75" customHeight="1">
      <c r="I567" s="68"/>
      <c r="P567" s="68"/>
      <c r="W567" s="68"/>
      <c r="AK567" s="68"/>
    </row>
    <row r="568" ht="15.75" customHeight="1">
      <c r="I568" s="68"/>
      <c r="P568" s="68"/>
      <c r="W568" s="68"/>
      <c r="AK568" s="68"/>
    </row>
    <row r="569" ht="15.75" customHeight="1">
      <c r="I569" s="68"/>
      <c r="P569" s="68"/>
      <c r="W569" s="68"/>
      <c r="AK569" s="68"/>
    </row>
    <row r="570" ht="15.75" customHeight="1">
      <c r="I570" s="68"/>
      <c r="P570" s="68"/>
      <c r="W570" s="68"/>
      <c r="AK570" s="68"/>
    </row>
    <row r="571" ht="15.75" customHeight="1">
      <c r="I571" s="68"/>
      <c r="P571" s="68"/>
      <c r="W571" s="68"/>
      <c r="AK571" s="68"/>
    </row>
    <row r="572" ht="15.75" customHeight="1">
      <c r="I572" s="68"/>
      <c r="P572" s="68"/>
      <c r="W572" s="68"/>
      <c r="AK572" s="68"/>
    </row>
    <row r="573" ht="15.75" customHeight="1">
      <c r="I573" s="68"/>
      <c r="P573" s="68"/>
      <c r="W573" s="68"/>
      <c r="AK573" s="68"/>
    </row>
    <row r="574" ht="15.75" customHeight="1">
      <c r="I574" s="68"/>
      <c r="P574" s="68"/>
      <c r="W574" s="68"/>
      <c r="AK574" s="68"/>
    </row>
    <row r="575" ht="15.75" customHeight="1">
      <c r="I575" s="68"/>
      <c r="P575" s="68"/>
      <c r="W575" s="68"/>
      <c r="AK575" s="68"/>
    </row>
    <row r="576" ht="15.75" customHeight="1">
      <c r="I576" s="68"/>
      <c r="P576" s="68"/>
      <c r="W576" s="68"/>
      <c r="AK576" s="68"/>
    </row>
    <row r="577" ht="15.75" customHeight="1">
      <c r="I577" s="68"/>
      <c r="P577" s="68"/>
      <c r="W577" s="68"/>
      <c r="AK577" s="68"/>
    </row>
    <row r="578" ht="15.75" customHeight="1">
      <c r="I578" s="68"/>
      <c r="P578" s="68"/>
      <c r="W578" s="68"/>
      <c r="AK578" s="68"/>
    </row>
    <row r="579" ht="15.75" customHeight="1">
      <c r="I579" s="68"/>
      <c r="P579" s="68"/>
      <c r="W579" s="68"/>
      <c r="AK579" s="68"/>
    </row>
    <row r="580" ht="15.75" customHeight="1">
      <c r="I580" s="68"/>
      <c r="P580" s="68"/>
      <c r="W580" s="68"/>
      <c r="AK580" s="68"/>
    </row>
    <row r="581" ht="15.75" customHeight="1">
      <c r="I581" s="68"/>
      <c r="P581" s="68"/>
      <c r="W581" s="68"/>
      <c r="AK581" s="68"/>
    </row>
    <row r="582" ht="15.75" customHeight="1">
      <c r="I582" s="68"/>
      <c r="P582" s="68"/>
      <c r="W582" s="68"/>
      <c r="AK582" s="68"/>
    </row>
    <row r="583" ht="15.75" customHeight="1">
      <c r="I583" s="68"/>
      <c r="P583" s="68"/>
      <c r="W583" s="68"/>
      <c r="AK583" s="68"/>
    </row>
    <row r="584" ht="15.75" customHeight="1">
      <c r="I584" s="68"/>
      <c r="P584" s="68"/>
      <c r="W584" s="68"/>
      <c r="AK584" s="68"/>
    </row>
    <row r="585" ht="15.75" customHeight="1">
      <c r="I585" s="68"/>
      <c r="P585" s="68"/>
      <c r="W585" s="68"/>
      <c r="AK585" s="68"/>
    </row>
    <row r="586" ht="15.75" customHeight="1">
      <c r="I586" s="68"/>
      <c r="P586" s="68"/>
      <c r="W586" s="68"/>
      <c r="AK586" s="68"/>
    </row>
    <row r="587" ht="15.75" customHeight="1">
      <c r="I587" s="68"/>
      <c r="P587" s="68"/>
      <c r="W587" s="68"/>
      <c r="AK587" s="68"/>
    </row>
    <row r="588" ht="15.75" customHeight="1">
      <c r="I588" s="68"/>
      <c r="P588" s="68"/>
      <c r="W588" s="68"/>
      <c r="AK588" s="68"/>
    </row>
    <row r="589" ht="15.75" customHeight="1">
      <c r="I589" s="68"/>
      <c r="P589" s="68"/>
      <c r="W589" s="68"/>
      <c r="AK589" s="68"/>
    </row>
    <row r="590" ht="15.75" customHeight="1">
      <c r="I590" s="68"/>
      <c r="P590" s="68"/>
      <c r="W590" s="68"/>
      <c r="AK590" s="68"/>
    </row>
    <row r="591" ht="15.75" customHeight="1">
      <c r="I591" s="68"/>
      <c r="P591" s="68"/>
      <c r="W591" s="68"/>
      <c r="AK591" s="68"/>
    </row>
    <row r="592" ht="15.75" customHeight="1">
      <c r="I592" s="68"/>
      <c r="P592" s="68"/>
      <c r="W592" s="68"/>
      <c r="AK592" s="68"/>
    </row>
    <row r="593" ht="15.75" customHeight="1">
      <c r="I593" s="68"/>
      <c r="P593" s="68"/>
      <c r="W593" s="68"/>
      <c r="AK593" s="68"/>
    </row>
    <row r="594" ht="15.75" customHeight="1">
      <c r="I594" s="68"/>
      <c r="P594" s="68"/>
      <c r="W594" s="68"/>
      <c r="AK594" s="68"/>
    </row>
    <row r="595" ht="15.75" customHeight="1">
      <c r="I595" s="68"/>
      <c r="P595" s="68"/>
      <c r="W595" s="68"/>
      <c r="AK595" s="68"/>
    </row>
    <row r="596" ht="15.75" customHeight="1">
      <c r="I596" s="68"/>
      <c r="P596" s="68"/>
      <c r="W596" s="68"/>
      <c r="AK596" s="68"/>
    </row>
    <row r="597" ht="15.75" customHeight="1">
      <c r="I597" s="68"/>
      <c r="P597" s="68"/>
      <c r="W597" s="68"/>
      <c r="AK597" s="68"/>
    </row>
    <row r="598" ht="15.75" customHeight="1">
      <c r="I598" s="68"/>
      <c r="P598" s="68"/>
      <c r="W598" s="68"/>
      <c r="AK598" s="68"/>
    </row>
    <row r="599" ht="15.75" customHeight="1">
      <c r="I599" s="68"/>
      <c r="P599" s="68"/>
      <c r="W599" s="68"/>
      <c r="AK599" s="68"/>
    </row>
    <row r="600" ht="15.75" customHeight="1">
      <c r="I600" s="68"/>
      <c r="P600" s="68"/>
      <c r="W600" s="68"/>
      <c r="AK600" s="68"/>
    </row>
    <row r="601" ht="15.75" customHeight="1">
      <c r="I601" s="68"/>
      <c r="P601" s="68"/>
      <c r="W601" s="68"/>
      <c r="AK601" s="68"/>
    </row>
    <row r="602" ht="15.75" customHeight="1">
      <c r="I602" s="68"/>
      <c r="P602" s="68"/>
      <c r="W602" s="68"/>
      <c r="AK602" s="68"/>
    </row>
    <row r="603" ht="15.75" customHeight="1">
      <c r="I603" s="68"/>
      <c r="P603" s="68"/>
      <c r="W603" s="68"/>
      <c r="AK603" s="68"/>
    </row>
    <row r="604" ht="15.75" customHeight="1">
      <c r="I604" s="68"/>
      <c r="P604" s="68"/>
      <c r="W604" s="68"/>
      <c r="AK604" s="68"/>
    </row>
    <row r="605" ht="15.75" customHeight="1">
      <c r="I605" s="68"/>
      <c r="P605" s="68"/>
      <c r="W605" s="68"/>
      <c r="AK605" s="68"/>
    </row>
    <row r="606" ht="15.75" customHeight="1">
      <c r="I606" s="68"/>
      <c r="P606" s="68"/>
      <c r="W606" s="68"/>
      <c r="AK606" s="68"/>
    </row>
    <row r="607" ht="15.75" customHeight="1">
      <c r="I607" s="68"/>
      <c r="P607" s="68"/>
      <c r="W607" s="68"/>
      <c r="AK607" s="68"/>
    </row>
    <row r="608" ht="15.75" customHeight="1">
      <c r="I608" s="68"/>
      <c r="P608" s="68"/>
      <c r="W608" s="68"/>
      <c r="AK608" s="68"/>
    </row>
    <row r="609" ht="15.75" customHeight="1">
      <c r="I609" s="68"/>
      <c r="P609" s="68"/>
      <c r="W609" s="68"/>
      <c r="AK609" s="68"/>
    </row>
    <row r="610" ht="15.75" customHeight="1">
      <c r="I610" s="68"/>
      <c r="P610" s="68"/>
      <c r="W610" s="68"/>
      <c r="AK610" s="68"/>
    </row>
    <row r="611" ht="15.75" customHeight="1">
      <c r="I611" s="68"/>
      <c r="P611" s="68"/>
      <c r="W611" s="68"/>
      <c r="AK611" s="68"/>
    </row>
    <row r="612" ht="15.75" customHeight="1">
      <c r="I612" s="68"/>
      <c r="P612" s="68"/>
      <c r="W612" s="68"/>
      <c r="AK612" s="68"/>
    </row>
    <row r="613" ht="15.75" customHeight="1">
      <c r="I613" s="68"/>
      <c r="P613" s="68"/>
      <c r="W613" s="68"/>
      <c r="AK613" s="68"/>
    </row>
    <row r="614" ht="15.75" customHeight="1">
      <c r="I614" s="68"/>
      <c r="P614" s="68"/>
      <c r="W614" s="68"/>
      <c r="AK614" s="68"/>
    </row>
    <row r="615" ht="15.75" customHeight="1">
      <c r="I615" s="68"/>
      <c r="P615" s="68"/>
      <c r="W615" s="68"/>
      <c r="AK615" s="68"/>
    </row>
    <row r="616" ht="15.75" customHeight="1">
      <c r="I616" s="68"/>
      <c r="P616" s="68"/>
      <c r="W616" s="68"/>
      <c r="AK616" s="68"/>
    </row>
    <row r="617" ht="15.75" customHeight="1">
      <c r="I617" s="68"/>
      <c r="P617" s="68"/>
      <c r="W617" s="68"/>
      <c r="AK617" s="68"/>
    </row>
    <row r="618" ht="15.75" customHeight="1">
      <c r="I618" s="68"/>
      <c r="P618" s="68"/>
      <c r="W618" s="68"/>
      <c r="AK618" s="68"/>
    </row>
    <row r="619" ht="15.75" customHeight="1">
      <c r="I619" s="68"/>
      <c r="P619" s="68"/>
      <c r="W619" s="68"/>
      <c r="AK619" s="68"/>
    </row>
    <row r="620" ht="15.75" customHeight="1">
      <c r="I620" s="68"/>
      <c r="P620" s="68"/>
      <c r="W620" s="68"/>
      <c r="AK620" s="68"/>
    </row>
    <row r="621" ht="15.75" customHeight="1">
      <c r="I621" s="68"/>
      <c r="P621" s="68"/>
      <c r="W621" s="68"/>
      <c r="AK621" s="68"/>
    </row>
    <row r="622" ht="15.75" customHeight="1">
      <c r="I622" s="68"/>
      <c r="P622" s="68"/>
      <c r="W622" s="68"/>
      <c r="AK622" s="68"/>
    </row>
    <row r="623" ht="15.75" customHeight="1">
      <c r="I623" s="68"/>
      <c r="P623" s="68"/>
      <c r="W623" s="68"/>
      <c r="AK623" s="68"/>
    </row>
    <row r="624" ht="15.75" customHeight="1">
      <c r="I624" s="68"/>
      <c r="P624" s="68"/>
      <c r="W624" s="68"/>
      <c r="AK624" s="68"/>
    </row>
    <row r="625" ht="15.75" customHeight="1">
      <c r="I625" s="68"/>
      <c r="P625" s="68"/>
      <c r="W625" s="68"/>
      <c r="AK625" s="68"/>
    </row>
    <row r="626" ht="15.75" customHeight="1">
      <c r="I626" s="68"/>
      <c r="P626" s="68"/>
      <c r="W626" s="68"/>
      <c r="AK626" s="68"/>
    </row>
    <row r="627" ht="15.75" customHeight="1">
      <c r="I627" s="68"/>
      <c r="P627" s="68"/>
      <c r="W627" s="68"/>
      <c r="AK627" s="68"/>
    </row>
    <row r="628" ht="15.75" customHeight="1">
      <c r="I628" s="68"/>
      <c r="P628" s="68"/>
      <c r="W628" s="68"/>
      <c r="AK628" s="68"/>
    </row>
    <row r="629" ht="15.75" customHeight="1">
      <c r="I629" s="68"/>
      <c r="P629" s="68"/>
      <c r="W629" s="68"/>
      <c r="AK629" s="68"/>
    </row>
    <row r="630" ht="15.75" customHeight="1">
      <c r="I630" s="68"/>
      <c r="P630" s="68"/>
      <c r="W630" s="68"/>
      <c r="AK630" s="68"/>
    </row>
    <row r="631" ht="15.75" customHeight="1">
      <c r="I631" s="68"/>
      <c r="P631" s="68"/>
      <c r="W631" s="68"/>
      <c r="AK631" s="68"/>
    </row>
    <row r="632" ht="15.75" customHeight="1">
      <c r="I632" s="68"/>
      <c r="P632" s="68"/>
      <c r="W632" s="68"/>
      <c r="AK632" s="68"/>
    </row>
    <row r="633" ht="15.75" customHeight="1">
      <c r="I633" s="68"/>
      <c r="P633" s="68"/>
      <c r="W633" s="68"/>
      <c r="AK633" s="68"/>
    </row>
    <row r="634" ht="15.75" customHeight="1">
      <c r="I634" s="68"/>
      <c r="P634" s="68"/>
      <c r="W634" s="68"/>
      <c r="AK634" s="68"/>
    </row>
    <row r="635" ht="15.75" customHeight="1">
      <c r="I635" s="68"/>
      <c r="P635" s="68"/>
      <c r="W635" s="68"/>
      <c r="AK635" s="68"/>
    </row>
    <row r="636" ht="15.75" customHeight="1">
      <c r="I636" s="68"/>
      <c r="P636" s="68"/>
      <c r="W636" s="68"/>
      <c r="AK636" s="68"/>
    </row>
    <row r="637" ht="15.75" customHeight="1">
      <c r="I637" s="68"/>
      <c r="P637" s="68"/>
      <c r="W637" s="68"/>
      <c r="AK637" s="68"/>
    </row>
    <row r="638" ht="15.75" customHeight="1">
      <c r="I638" s="68"/>
      <c r="P638" s="68"/>
      <c r="W638" s="68"/>
      <c r="AK638" s="68"/>
    </row>
    <row r="639" ht="15.75" customHeight="1">
      <c r="I639" s="68"/>
      <c r="P639" s="68"/>
      <c r="W639" s="68"/>
      <c r="AK639" s="68"/>
    </row>
    <row r="640" ht="15.75" customHeight="1">
      <c r="I640" s="68"/>
      <c r="P640" s="68"/>
      <c r="W640" s="68"/>
      <c r="AK640" s="68"/>
    </row>
    <row r="641" ht="15.75" customHeight="1">
      <c r="I641" s="68"/>
      <c r="P641" s="68"/>
      <c r="W641" s="68"/>
      <c r="AK641" s="68"/>
    </row>
    <row r="642" ht="15.75" customHeight="1">
      <c r="I642" s="68"/>
      <c r="P642" s="68"/>
      <c r="W642" s="68"/>
      <c r="AK642" s="68"/>
    </row>
    <row r="643" ht="15.75" customHeight="1">
      <c r="I643" s="68"/>
      <c r="P643" s="68"/>
      <c r="W643" s="68"/>
      <c r="AK643" s="68"/>
    </row>
    <row r="644" ht="15.75" customHeight="1">
      <c r="I644" s="68"/>
      <c r="P644" s="68"/>
      <c r="W644" s="68"/>
      <c r="AK644" s="68"/>
    </row>
    <row r="645" ht="15.75" customHeight="1">
      <c r="I645" s="68"/>
      <c r="P645" s="68"/>
      <c r="W645" s="68"/>
      <c r="AK645" s="68"/>
    </row>
    <row r="646" ht="15.75" customHeight="1">
      <c r="I646" s="68"/>
      <c r="P646" s="68"/>
      <c r="W646" s="68"/>
      <c r="AK646" s="68"/>
    </row>
    <row r="647" ht="15.75" customHeight="1">
      <c r="I647" s="68"/>
      <c r="P647" s="68"/>
      <c r="W647" s="68"/>
      <c r="AK647" s="68"/>
    </row>
    <row r="648" ht="15.75" customHeight="1">
      <c r="I648" s="68"/>
      <c r="P648" s="68"/>
      <c r="W648" s="68"/>
      <c r="AK648" s="68"/>
    </row>
    <row r="649" ht="15.75" customHeight="1">
      <c r="I649" s="68"/>
      <c r="P649" s="68"/>
      <c r="W649" s="68"/>
      <c r="AK649" s="68"/>
    </row>
    <row r="650" ht="15.75" customHeight="1">
      <c r="I650" s="68"/>
      <c r="P650" s="68"/>
      <c r="W650" s="68"/>
      <c r="AK650" s="68"/>
    </row>
    <row r="651" ht="15.75" customHeight="1">
      <c r="I651" s="68"/>
      <c r="P651" s="68"/>
      <c r="W651" s="68"/>
      <c r="AK651" s="68"/>
    </row>
    <row r="652" ht="15.75" customHeight="1">
      <c r="I652" s="68"/>
      <c r="P652" s="68"/>
      <c r="W652" s="68"/>
      <c r="AK652" s="68"/>
    </row>
    <row r="653" ht="15.75" customHeight="1">
      <c r="I653" s="68"/>
      <c r="P653" s="68"/>
      <c r="W653" s="68"/>
      <c r="AK653" s="68"/>
    </row>
    <row r="654" ht="15.75" customHeight="1">
      <c r="I654" s="68"/>
      <c r="P654" s="68"/>
      <c r="W654" s="68"/>
      <c r="AK654" s="68"/>
    </row>
    <row r="655" ht="15.75" customHeight="1">
      <c r="I655" s="68"/>
      <c r="P655" s="68"/>
      <c r="W655" s="68"/>
      <c r="AK655" s="68"/>
    </row>
    <row r="656" ht="15.75" customHeight="1">
      <c r="I656" s="68"/>
      <c r="P656" s="68"/>
      <c r="W656" s="68"/>
      <c r="AK656" s="68"/>
    </row>
    <row r="657" ht="15.75" customHeight="1">
      <c r="I657" s="68"/>
      <c r="P657" s="68"/>
      <c r="W657" s="68"/>
      <c r="AK657" s="68"/>
    </row>
    <row r="658" ht="15.75" customHeight="1">
      <c r="I658" s="68"/>
      <c r="P658" s="68"/>
      <c r="W658" s="68"/>
      <c r="AK658" s="68"/>
    </row>
    <row r="659" ht="15.75" customHeight="1">
      <c r="I659" s="68"/>
      <c r="P659" s="68"/>
      <c r="W659" s="68"/>
      <c r="AK659" s="68"/>
    </row>
    <row r="660" ht="15.75" customHeight="1">
      <c r="I660" s="68"/>
      <c r="P660" s="68"/>
      <c r="W660" s="68"/>
      <c r="AK660" s="68"/>
    </row>
    <row r="661" ht="15.75" customHeight="1">
      <c r="I661" s="68"/>
      <c r="P661" s="68"/>
      <c r="W661" s="68"/>
      <c r="AK661" s="68"/>
    </row>
    <row r="662" ht="15.75" customHeight="1">
      <c r="I662" s="68"/>
      <c r="P662" s="68"/>
      <c r="W662" s="68"/>
      <c r="AK662" s="68"/>
    </row>
    <row r="663" ht="15.75" customHeight="1">
      <c r="I663" s="68"/>
      <c r="P663" s="68"/>
      <c r="W663" s="68"/>
      <c r="AK663" s="68"/>
    </row>
    <row r="664" ht="15.75" customHeight="1">
      <c r="I664" s="68"/>
      <c r="P664" s="68"/>
      <c r="W664" s="68"/>
      <c r="AK664" s="68"/>
    </row>
    <row r="665" ht="15.75" customHeight="1">
      <c r="I665" s="68"/>
      <c r="P665" s="68"/>
      <c r="W665" s="68"/>
      <c r="AK665" s="68"/>
    </row>
    <row r="666" ht="15.75" customHeight="1">
      <c r="I666" s="68"/>
      <c r="P666" s="68"/>
      <c r="W666" s="68"/>
      <c r="AK666" s="68"/>
    </row>
    <row r="667" ht="15.75" customHeight="1">
      <c r="I667" s="68"/>
      <c r="P667" s="68"/>
      <c r="W667" s="68"/>
      <c r="AK667" s="68"/>
    </row>
    <row r="668" ht="15.75" customHeight="1">
      <c r="I668" s="68"/>
      <c r="P668" s="68"/>
      <c r="W668" s="68"/>
      <c r="AK668" s="68"/>
    </row>
    <row r="669" ht="15.75" customHeight="1">
      <c r="I669" s="68"/>
      <c r="P669" s="68"/>
      <c r="W669" s="68"/>
      <c r="AK669" s="68"/>
    </row>
    <row r="670" ht="15.75" customHeight="1">
      <c r="I670" s="68"/>
      <c r="P670" s="68"/>
      <c r="W670" s="68"/>
      <c r="AK670" s="68"/>
    </row>
    <row r="671" ht="15.75" customHeight="1">
      <c r="I671" s="68"/>
      <c r="P671" s="68"/>
      <c r="W671" s="68"/>
      <c r="AK671" s="68"/>
    </row>
    <row r="672" ht="15.75" customHeight="1">
      <c r="I672" s="68"/>
      <c r="P672" s="68"/>
      <c r="W672" s="68"/>
      <c r="AK672" s="68"/>
    </row>
    <row r="673" ht="15.75" customHeight="1">
      <c r="I673" s="68"/>
      <c r="P673" s="68"/>
      <c r="W673" s="68"/>
      <c r="AK673" s="68"/>
    </row>
    <row r="674" ht="15.75" customHeight="1">
      <c r="I674" s="68"/>
      <c r="P674" s="68"/>
      <c r="W674" s="68"/>
      <c r="AK674" s="68"/>
    </row>
    <row r="675" ht="15.75" customHeight="1">
      <c r="I675" s="68"/>
      <c r="P675" s="68"/>
      <c r="W675" s="68"/>
      <c r="AK675" s="68"/>
    </row>
    <row r="676" ht="15.75" customHeight="1">
      <c r="I676" s="68"/>
      <c r="P676" s="68"/>
      <c r="W676" s="68"/>
      <c r="AK676" s="68"/>
    </row>
    <row r="677" ht="15.75" customHeight="1">
      <c r="I677" s="68"/>
      <c r="P677" s="68"/>
      <c r="W677" s="68"/>
      <c r="AK677" s="68"/>
    </row>
    <row r="678" ht="15.75" customHeight="1">
      <c r="I678" s="68"/>
      <c r="P678" s="68"/>
      <c r="W678" s="68"/>
      <c r="AK678" s="68"/>
    </row>
    <row r="679" ht="15.75" customHeight="1">
      <c r="I679" s="68"/>
      <c r="P679" s="68"/>
      <c r="W679" s="68"/>
      <c r="AK679" s="68"/>
    </row>
    <row r="680" ht="15.75" customHeight="1">
      <c r="I680" s="68"/>
      <c r="P680" s="68"/>
      <c r="W680" s="68"/>
      <c r="AK680" s="68"/>
    </row>
    <row r="681" ht="15.75" customHeight="1">
      <c r="I681" s="68"/>
      <c r="P681" s="68"/>
      <c r="W681" s="68"/>
      <c r="AK681" s="68"/>
    </row>
    <row r="682" ht="15.75" customHeight="1">
      <c r="I682" s="68"/>
      <c r="P682" s="68"/>
      <c r="W682" s="68"/>
      <c r="AK682" s="68"/>
    </row>
    <row r="683" ht="15.75" customHeight="1">
      <c r="I683" s="68"/>
      <c r="P683" s="68"/>
      <c r="W683" s="68"/>
      <c r="AK683" s="68"/>
    </row>
    <row r="684" ht="15.75" customHeight="1">
      <c r="I684" s="68"/>
      <c r="P684" s="68"/>
      <c r="W684" s="68"/>
      <c r="AK684" s="68"/>
    </row>
    <row r="685" ht="15.75" customHeight="1">
      <c r="I685" s="68"/>
      <c r="P685" s="68"/>
      <c r="W685" s="68"/>
      <c r="AK685" s="68"/>
    </row>
    <row r="686" ht="15.75" customHeight="1">
      <c r="I686" s="68"/>
      <c r="P686" s="68"/>
      <c r="W686" s="68"/>
      <c r="AK686" s="68"/>
    </row>
    <row r="687" ht="15.75" customHeight="1">
      <c r="I687" s="68"/>
      <c r="P687" s="68"/>
      <c r="W687" s="68"/>
      <c r="AK687" s="68"/>
    </row>
    <row r="688" ht="15.75" customHeight="1">
      <c r="I688" s="68"/>
      <c r="P688" s="68"/>
      <c r="W688" s="68"/>
      <c r="AK688" s="68"/>
    </row>
    <row r="689" ht="15.75" customHeight="1">
      <c r="I689" s="68"/>
      <c r="P689" s="68"/>
      <c r="W689" s="68"/>
      <c r="AK689" s="68"/>
    </row>
    <row r="690" ht="15.75" customHeight="1">
      <c r="I690" s="68"/>
      <c r="P690" s="68"/>
      <c r="W690" s="68"/>
      <c r="AK690" s="68"/>
    </row>
    <row r="691" ht="15.75" customHeight="1">
      <c r="I691" s="68"/>
      <c r="P691" s="68"/>
      <c r="W691" s="68"/>
      <c r="AK691" s="68"/>
    </row>
    <row r="692" ht="15.75" customHeight="1">
      <c r="I692" s="68"/>
      <c r="P692" s="68"/>
      <c r="W692" s="68"/>
      <c r="AK692" s="68"/>
    </row>
    <row r="693" ht="15.75" customHeight="1">
      <c r="I693" s="68"/>
      <c r="P693" s="68"/>
      <c r="W693" s="68"/>
      <c r="AK693" s="68"/>
    </row>
    <row r="694" ht="15.75" customHeight="1">
      <c r="I694" s="68"/>
      <c r="P694" s="68"/>
      <c r="W694" s="68"/>
      <c r="AK694" s="68"/>
    </row>
    <row r="695" ht="15.75" customHeight="1">
      <c r="I695" s="68"/>
      <c r="P695" s="68"/>
      <c r="W695" s="68"/>
      <c r="AK695" s="68"/>
    </row>
    <row r="696" ht="15.75" customHeight="1">
      <c r="I696" s="68"/>
      <c r="P696" s="68"/>
      <c r="W696" s="68"/>
      <c r="AK696" s="68"/>
    </row>
    <row r="697" ht="15.75" customHeight="1">
      <c r="I697" s="68"/>
      <c r="P697" s="68"/>
      <c r="W697" s="68"/>
      <c r="AK697" s="68"/>
    </row>
    <row r="698" ht="15.75" customHeight="1">
      <c r="I698" s="68"/>
      <c r="P698" s="68"/>
      <c r="W698" s="68"/>
      <c r="AK698" s="68"/>
    </row>
    <row r="699" ht="15.75" customHeight="1">
      <c r="I699" s="68"/>
      <c r="P699" s="68"/>
      <c r="W699" s="68"/>
      <c r="AK699" s="68"/>
    </row>
    <row r="700" ht="15.75" customHeight="1">
      <c r="I700" s="68"/>
      <c r="P700" s="68"/>
      <c r="W700" s="68"/>
      <c r="AK700" s="68"/>
    </row>
    <row r="701" ht="15.75" customHeight="1">
      <c r="I701" s="68"/>
      <c r="P701" s="68"/>
      <c r="W701" s="68"/>
      <c r="AK701" s="68"/>
    </row>
    <row r="702" ht="15.75" customHeight="1">
      <c r="I702" s="68"/>
      <c r="P702" s="68"/>
      <c r="W702" s="68"/>
      <c r="AK702" s="68"/>
    </row>
    <row r="703" ht="15.75" customHeight="1">
      <c r="I703" s="68"/>
      <c r="P703" s="68"/>
      <c r="W703" s="68"/>
      <c r="AK703" s="68"/>
    </row>
    <row r="704" ht="15.75" customHeight="1">
      <c r="I704" s="68"/>
      <c r="P704" s="68"/>
      <c r="W704" s="68"/>
      <c r="AK704" s="68"/>
    </row>
    <row r="705" ht="15.75" customHeight="1">
      <c r="I705" s="68"/>
      <c r="P705" s="68"/>
      <c r="W705" s="68"/>
      <c r="AK705" s="68"/>
    </row>
    <row r="706" ht="15.75" customHeight="1">
      <c r="I706" s="68"/>
      <c r="P706" s="68"/>
      <c r="W706" s="68"/>
      <c r="AK706" s="68"/>
    </row>
    <row r="707" ht="15.75" customHeight="1">
      <c r="I707" s="68"/>
      <c r="P707" s="68"/>
      <c r="W707" s="68"/>
      <c r="AK707" s="68"/>
    </row>
    <row r="708" ht="15.75" customHeight="1">
      <c r="I708" s="68"/>
      <c r="P708" s="68"/>
      <c r="W708" s="68"/>
      <c r="AK708" s="68"/>
    </row>
    <row r="709" ht="15.75" customHeight="1">
      <c r="I709" s="68"/>
      <c r="P709" s="68"/>
      <c r="W709" s="68"/>
      <c r="AK709" s="68"/>
    </row>
    <row r="710" ht="15.75" customHeight="1">
      <c r="I710" s="68"/>
      <c r="P710" s="68"/>
      <c r="W710" s="68"/>
      <c r="AK710" s="68"/>
    </row>
    <row r="711" ht="15.75" customHeight="1">
      <c r="I711" s="68"/>
      <c r="P711" s="68"/>
      <c r="W711" s="68"/>
      <c r="AK711" s="68"/>
    </row>
    <row r="712" ht="15.75" customHeight="1">
      <c r="I712" s="68"/>
      <c r="P712" s="68"/>
      <c r="W712" s="68"/>
      <c r="AK712" s="68"/>
    </row>
    <row r="713" ht="15.75" customHeight="1">
      <c r="I713" s="68"/>
      <c r="P713" s="68"/>
      <c r="W713" s="68"/>
      <c r="AK713" s="68"/>
    </row>
    <row r="714" ht="15.75" customHeight="1">
      <c r="I714" s="68"/>
      <c r="P714" s="68"/>
      <c r="W714" s="68"/>
      <c r="AK714" s="68"/>
    </row>
    <row r="715" ht="15.75" customHeight="1">
      <c r="I715" s="68"/>
      <c r="P715" s="68"/>
      <c r="W715" s="68"/>
      <c r="AK715" s="68"/>
    </row>
    <row r="716" ht="15.75" customHeight="1">
      <c r="I716" s="68"/>
      <c r="P716" s="68"/>
      <c r="W716" s="68"/>
      <c r="AK716" s="68"/>
    </row>
    <row r="717" ht="15.75" customHeight="1">
      <c r="I717" s="68"/>
      <c r="P717" s="68"/>
      <c r="W717" s="68"/>
      <c r="AK717" s="68"/>
    </row>
    <row r="718" ht="15.75" customHeight="1">
      <c r="I718" s="68"/>
      <c r="P718" s="68"/>
      <c r="W718" s="68"/>
      <c r="AK718" s="68"/>
    </row>
    <row r="719" ht="15.75" customHeight="1">
      <c r="I719" s="68"/>
      <c r="P719" s="68"/>
      <c r="W719" s="68"/>
      <c r="AK719" s="68"/>
    </row>
    <row r="720" ht="15.75" customHeight="1">
      <c r="I720" s="68"/>
      <c r="P720" s="68"/>
      <c r="W720" s="68"/>
      <c r="AK720" s="68"/>
    </row>
    <row r="721" ht="15.75" customHeight="1">
      <c r="I721" s="68"/>
      <c r="P721" s="68"/>
      <c r="W721" s="68"/>
      <c r="AK721" s="68"/>
    </row>
    <row r="722" ht="15.75" customHeight="1">
      <c r="I722" s="68"/>
      <c r="P722" s="68"/>
      <c r="W722" s="68"/>
      <c r="AK722" s="68"/>
    </row>
    <row r="723" ht="15.75" customHeight="1">
      <c r="I723" s="68"/>
      <c r="P723" s="68"/>
      <c r="W723" s="68"/>
      <c r="AK723" s="68"/>
    </row>
    <row r="724" ht="15.75" customHeight="1">
      <c r="I724" s="68"/>
      <c r="P724" s="68"/>
      <c r="W724" s="68"/>
      <c r="AK724" s="68"/>
    </row>
    <row r="725" ht="15.75" customHeight="1">
      <c r="I725" s="68"/>
      <c r="P725" s="68"/>
      <c r="W725" s="68"/>
      <c r="AK725" s="68"/>
    </row>
    <row r="726" ht="15.75" customHeight="1">
      <c r="I726" s="68"/>
      <c r="P726" s="68"/>
      <c r="W726" s="68"/>
      <c r="AK726" s="68"/>
    </row>
    <row r="727" ht="15.75" customHeight="1">
      <c r="I727" s="68"/>
      <c r="P727" s="68"/>
      <c r="W727" s="68"/>
      <c r="AK727" s="68"/>
    </row>
    <row r="728" ht="15.75" customHeight="1">
      <c r="I728" s="68"/>
      <c r="P728" s="68"/>
      <c r="W728" s="68"/>
      <c r="AK728" s="68"/>
    </row>
    <row r="729" ht="15.75" customHeight="1">
      <c r="I729" s="68"/>
      <c r="P729" s="68"/>
      <c r="W729" s="68"/>
      <c r="AK729" s="68"/>
    </row>
    <row r="730" ht="15.75" customHeight="1">
      <c r="I730" s="68"/>
      <c r="P730" s="68"/>
      <c r="W730" s="68"/>
      <c r="AK730" s="68"/>
    </row>
    <row r="731" ht="15.75" customHeight="1">
      <c r="I731" s="68"/>
      <c r="P731" s="68"/>
      <c r="W731" s="68"/>
      <c r="AK731" s="68"/>
    </row>
    <row r="732" ht="15.75" customHeight="1">
      <c r="I732" s="68"/>
      <c r="P732" s="68"/>
      <c r="W732" s="68"/>
      <c r="AK732" s="68"/>
    </row>
    <row r="733" ht="15.75" customHeight="1">
      <c r="I733" s="68"/>
      <c r="P733" s="68"/>
      <c r="W733" s="68"/>
      <c r="AK733" s="68"/>
    </row>
    <row r="734" ht="15.75" customHeight="1">
      <c r="I734" s="68"/>
      <c r="P734" s="68"/>
      <c r="W734" s="68"/>
      <c r="AK734" s="68"/>
    </row>
    <row r="735" ht="15.75" customHeight="1">
      <c r="I735" s="68"/>
      <c r="P735" s="68"/>
      <c r="W735" s="68"/>
      <c r="AK735" s="68"/>
    </row>
    <row r="736" ht="15.75" customHeight="1">
      <c r="I736" s="68"/>
      <c r="P736" s="68"/>
      <c r="W736" s="68"/>
      <c r="AK736" s="68"/>
    </row>
    <row r="737" ht="15.75" customHeight="1">
      <c r="I737" s="68"/>
      <c r="P737" s="68"/>
      <c r="W737" s="68"/>
      <c r="AK737" s="68"/>
    </row>
    <row r="738" ht="15.75" customHeight="1">
      <c r="I738" s="68"/>
      <c r="P738" s="68"/>
      <c r="W738" s="68"/>
      <c r="AK738" s="68"/>
    </row>
    <row r="739" ht="15.75" customHeight="1">
      <c r="I739" s="68"/>
      <c r="P739" s="68"/>
      <c r="W739" s="68"/>
      <c r="AK739" s="68"/>
    </row>
    <row r="740" ht="15.75" customHeight="1">
      <c r="I740" s="68"/>
      <c r="P740" s="68"/>
      <c r="W740" s="68"/>
      <c r="AK740" s="68"/>
    </row>
    <row r="741" ht="15.75" customHeight="1">
      <c r="I741" s="68"/>
      <c r="P741" s="68"/>
      <c r="W741" s="68"/>
      <c r="AK741" s="68"/>
    </row>
    <row r="742" ht="15.75" customHeight="1">
      <c r="I742" s="68"/>
      <c r="P742" s="68"/>
      <c r="W742" s="68"/>
      <c r="AK742" s="68"/>
    </row>
    <row r="743" ht="15.75" customHeight="1">
      <c r="I743" s="68"/>
      <c r="P743" s="68"/>
      <c r="W743" s="68"/>
      <c r="AK743" s="68"/>
    </row>
    <row r="744" ht="15.75" customHeight="1">
      <c r="I744" s="68"/>
      <c r="P744" s="68"/>
      <c r="W744" s="68"/>
      <c r="AK744" s="68"/>
    </row>
    <row r="745" ht="15.75" customHeight="1">
      <c r="I745" s="68"/>
      <c r="P745" s="68"/>
      <c r="W745" s="68"/>
      <c r="AK745" s="68"/>
    </row>
    <row r="746" ht="15.75" customHeight="1">
      <c r="I746" s="68"/>
      <c r="P746" s="68"/>
      <c r="W746" s="68"/>
      <c r="AK746" s="68"/>
    </row>
    <row r="747" ht="15.75" customHeight="1">
      <c r="I747" s="68"/>
      <c r="P747" s="68"/>
      <c r="W747" s="68"/>
      <c r="AK747" s="68"/>
    </row>
    <row r="748" ht="15.75" customHeight="1">
      <c r="I748" s="68"/>
      <c r="P748" s="68"/>
      <c r="W748" s="68"/>
      <c r="AK748" s="68"/>
    </row>
    <row r="749" ht="15.75" customHeight="1">
      <c r="I749" s="68"/>
      <c r="P749" s="68"/>
      <c r="W749" s="68"/>
      <c r="AK749" s="68"/>
    </row>
    <row r="750" ht="15.75" customHeight="1">
      <c r="I750" s="68"/>
      <c r="P750" s="68"/>
      <c r="W750" s="68"/>
      <c r="AK750" s="68"/>
    </row>
    <row r="751" ht="15.75" customHeight="1">
      <c r="I751" s="68"/>
      <c r="P751" s="68"/>
      <c r="W751" s="68"/>
      <c r="AK751" s="68"/>
    </row>
    <row r="752" ht="15.75" customHeight="1">
      <c r="I752" s="68"/>
      <c r="P752" s="68"/>
      <c r="W752" s="68"/>
      <c r="AK752" s="68"/>
    </row>
    <row r="753" ht="15.75" customHeight="1">
      <c r="I753" s="68"/>
      <c r="P753" s="68"/>
      <c r="W753" s="68"/>
      <c r="AK753" s="68"/>
    </row>
    <row r="754" ht="15.75" customHeight="1">
      <c r="I754" s="68"/>
      <c r="P754" s="68"/>
      <c r="W754" s="68"/>
      <c r="AK754" s="68"/>
    </row>
    <row r="755" ht="15.75" customHeight="1">
      <c r="I755" s="68"/>
      <c r="P755" s="68"/>
      <c r="W755" s="68"/>
      <c r="AK755" s="68"/>
    </row>
    <row r="756" ht="15.75" customHeight="1">
      <c r="I756" s="68"/>
      <c r="P756" s="68"/>
      <c r="W756" s="68"/>
      <c r="AK756" s="68"/>
    </row>
    <row r="757" ht="15.75" customHeight="1">
      <c r="I757" s="68"/>
      <c r="P757" s="68"/>
      <c r="W757" s="68"/>
      <c r="AK757" s="68"/>
    </row>
    <row r="758" ht="15.75" customHeight="1">
      <c r="I758" s="68"/>
      <c r="P758" s="68"/>
      <c r="W758" s="68"/>
      <c r="AK758" s="68"/>
    </row>
    <row r="759" ht="15.75" customHeight="1">
      <c r="I759" s="68"/>
      <c r="P759" s="68"/>
      <c r="W759" s="68"/>
      <c r="AK759" s="68"/>
    </row>
    <row r="760" ht="15.75" customHeight="1">
      <c r="I760" s="68"/>
      <c r="P760" s="68"/>
      <c r="W760" s="68"/>
      <c r="AK760" s="68"/>
    </row>
    <row r="761" ht="15.75" customHeight="1">
      <c r="I761" s="68"/>
      <c r="P761" s="68"/>
      <c r="W761" s="68"/>
      <c r="AK761" s="68"/>
    </row>
    <row r="762" ht="15.75" customHeight="1">
      <c r="I762" s="68"/>
      <c r="P762" s="68"/>
      <c r="W762" s="68"/>
      <c r="AK762" s="68"/>
    </row>
    <row r="763" ht="15.75" customHeight="1">
      <c r="I763" s="68"/>
      <c r="P763" s="68"/>
      <c r="W763" s="68"/>
      <c r="AK763" s="68"/>
    </row>
    <row r="764" ht="15.75" customHeight="1">
      <c r="I764" s="68"/>
      <c r="P764" s="68"/>
      <c r="W764" s="68"/>
      <c r="AK764" s="68"/>
    </row>
    <row r="765" ht="15.75" customHeight="1">
      <c r="I765" s="68"/>
      <c r="P765" s="68"/>
      <c r="W765" s="68"/>
      <c r="AK765" s="68"/>
    </row>
    <row r="766" ht="15.75" customHeight="1">
      <c r="I766" s="68"/>
      <c r="P766" s="68"/>
      <c r="W766" s="68"/>
      <c r="AK766" s="68"/>
    </row>
    <row r="767" ht="15.75" customHeight="1">
      <c r="I767" s="68"/>
      <c r="P767" s="68"/>
      <c r="W767" s="68"/>
      <c r="AK767" s="68"/>
    </row>
    <row r="768" ht="15.75" customHeight="1">
      <c r="I768" s="68"/>
      <c r="P768" s="68"/>
      <c r="W768" s="68"/>
      <c r="AK768" s="68"/>
    </row>
    <row r="769" ht="15.75" customHeight="1">
      <c r="I769" s="68"/>
      <c r="P769" s="68"/>
      <c r="W769" s="68"/>
      <c r="AK769" s="68"/>
    </row>
    <row r="770" ht="15.75" customHeight="1">
      <c r="I770" s="68"/>
      <c r="P770" s="68"/>
      <c r="W770" s="68"/>
      <c r="AK770" s="68"/>
    </row>
    <row r="771" ht="15.75" customHeight="1">
      <c r="I771" s="68"/>
      <c r="P771" s="68"/>
      <c r="W771" s="68"/>
      <c r="AK771" s="68"/>
    </row>
    <row r="772" ht="15.75" customHeight="1">
      <c r="I772" s="68"/>
      <c r="P772" s="68"/>
      <c r="W772" s="68"/>
      <c r="AK772" s="68"/>
    </row>
    <row r="773" ht="15.75" customHeight="1">
      <c r="I773" s="68"/>
      <c r="P773" s="68"/>
      <c r="W773" s="68"/>
      <c r="AK773" s="68"/>
    </row>
    <row r="774" ht="15.75" customHeight="1">
      <c r="I774" s="68"/>
      <c r="P774" s="68"/>
      <c r="W774" s="68"/>
      <c r="AK774" s="68"/>
    </row>
    <row r="775" ht="15.75" customHeight="1">
      <c r="I775" s="68"/>
      <c r="P775" s="68"/>
      <c r="W775" s="68"/>
      <c r="AK775" s="68"/>
    </row>
    <row r="776" ht="15.75" customHeight="1">
      <c r="I776" s="68"/>
      <c r="P776" s="68"/>
      <c r="W776" s="68"/>
      <c r="AK776" s="68"/>
    </row>
    <row r="777" ht="15.75" customHeight="1">
      <c r="I777" s="68"/>
      <c r="P777" s="68"/>
      <c r="W777" s="68"/>
      <c r="AK777" s="68"/>
    </row>
    <row r="778" ht="15.75" customHeight="1">
      <c r="I778" s="68"/>
      <c r="P778" s="68"/>
      <c r="W778" s="68"/>
      <c r="AK778" s="68"/>
    </row>
    <row r="779" ht="15.75" customHeight="1">
      <c r="I779" s="68"/>
      <c r="P779" s="68"/>
      <c r="W779" s="68"/>
      <c r="AK779" s="68"/>
    </row>
    <row r="780" ht="15.75" customHeight="1">
      <c r="I780" s="68"/>
      <c r="P780" s="68"/>
      <c r="W780" s="68"/>
      <c r="AK780" s="68"/>
    </row>
    <row r="781" ht="15.75" customHeight="1">
      <c r="I781" s="68"/>
      <c r="P781" s="68"/>
      <c r="W781" s="68"/>
      <c r="AK781" s="68"/>
    </row>
    <row r="782" ht="15.75" customHeight="1">
      <c r="I782" s="68"/>
      <c r="P782" s="68"/>
      <c r="W782" s="68"/>
      <c r="AK782" s="68"/>
    </row>
    <row r="783" ht="15.75" customHeight="1">
      <c r="I783" s="68"/>
      <c r="P783" s="68"/>
      <c r="W783" s="68"/>
      <c r="AK783" s="68"/>
    </row>
    <row r="784" ht="15.75" customHeight="1">
      <c r="I784" s="68"/>
      <c r="P784" s="68"/>
      <c r="W784" s="68"/>
      <c r="AK784" s="68"/>
    </row>
    <row r="785" ht="15.75" customHeight="1">
      <c r="I785" s="68"/>
      <c r="P785" s="68"/>
      <c r="W785" s="68"/>
      <c r="AK785" s="68"/>
    </row>
    <row r="786" ht="15.75" customHeight="1">
      <c r="I786" s="68"/>
      <c r="P786" s="68"/>
      <c r="W786" s="68"/>
      <c r="AK786" s="68"/>
    </row>
    <row r="787" ht="15.75" customHeight="1">
      <c r="I787" s="68"/>
      <c r="P787" s="68"/>
      <c r="W787" s="68"/>
      <c r="AK787" s="68"/>
    </row>
    <row r="788" ht="15.75" customHeight="1">
      <c r="I788" s="68"/>
      <c r="P788" s="68"/>
      <c r="W788" s="68"/>
      <c r="AK788" s="68"/>
    </row>
    <row r="789" ht="15.75" customHeight="1">
      <c r="I789" s="68"/>
      <c r="P789" s="68"/>
      <c r="W789" s="68"/>
      <c r="AK789" s="68"/>
    </row>
    <row r="790" ht="15.75" customHeight="1">
      <c r="I790" s="68"/>
      <c r="P790" s="68"/>
      <c r="W790" s="68"/>
      <c r="AK790" s="68"/>
    </row>
    <row r="791" ht="15.75" customHeight="1">
      <c r="I791" s="68"/>
      <c r="P791" s="68"/>
      <c r="W791" s="68"/>
      <c r="AK791" s="68"/>
    </row>
    <row r="792" ht="15.75" customHeight="1">
      <c r="I792" s="68"/>
      <c r="P792" s="68"/>
      <c r="W792" s="68"/>
      <c r="AK792" s="68"/>
    </row>
    <row r="793" ht="15.75" customHeight="1">
      <c r="I793" s="68"/>
      <c r="P793" s="68"/>
      <c r="W793" s="68"/>
      <c r="AK793" s="68"/>
    </row>
    <row r="794" ht="15.75" customHeight="1">
      <c r="I794" s="68"/>
      <c r="P794" s="68"/>
      <c r="W794" s="68"/>
      <c r="AK794" s="68"/>
    </row>
    <row r="795" ht="15.75" customHeight="1">
      <c r="I795" s="68"/>
      <c r="P795" s="68"/>
      <c r="W795" s="68"/>
      <c r="AK795" s="68"/>
    </row>
    <row r="796" ht="15.75" customHeight="1">
      <c r="I796" s="68"/>
      <c r="P796" s="68"/>
      <c r="W796" s="68"/>
      <c r="AK796" s="68"/>
    </row>
    <row r="797" ht="15.75" customHeight="1">
      <c r="I797" s="68"/>
      <c r="P797" s="68"/>
      <c r="W797" s="68"/>
      <c r="AK797" s="68"/>
    </row>
    <row r="798" ht="15.75" customHeight="1">
      <c r="I798" s="68"/>
      <c r="P798" s="68"/>
      <c r="W798" s="68"/>
      <c r="AK798" s="68"/>
    </row>
    <row r="799" ht="15.75" customHeight="1">
      <c r="I799" s="68"/>
      <c r="P799" s="68"/>
      <c r="W799" s="68"/>
      <c r="AK799" s="68"/>
    </row>
    <row r="800" ht="15.75" customHeight="1">
      <c r="I800" s="68"/>
      <c r="P800" s="68"/>
      <c r="W800" s="68"/>
      <c r="AK800" s="68"/>
    </row>
    <row r="801" ht="15.75" customHeight="1">
      <c r="I801" s="68"/>
      <c r="P801" s="68"/>
      <c r="W801" s="68"/>
      <c r="AK801" s="68"/>
    </row>
    <row r="802" ht="15.75" customHeight="1">
      <c r="I802" s="68"/>
      <c r="P802" s="68"/>
      <c r="W802" s="68"/>
      <c r="AK802" s="68"/>
    </row>
    <row r="803" ht="15.75" customHeight="1">
      <c r="I803" s="68"/>
      <c r="P803" s="68"/>
      <c r="W803" s="68"/>
      <c r="AK803" s="68"/>
    </row>
    <row r="804" ht="15.75" customHeight="1">
      <c r="I804" s="68"/>
      <c r="P804" s="68"/>
      <c r="W804" s="68"/>
      <c r="AK804" s="68"/>
    </row>
    <row r="805" ht="15.75" customHeight="1">
      <c r="I805" s="68"/>
      <c r="P805" s="68"/>
      <c r="W805" s="68"/>
      <c r="AK805" s="68"/>
    </row>
    <row r="806" ht="15.75" customHeight="1">
      <c r="I806" s="68"/>
      <c r="P806" s="68"/>
      <c r="W806" s="68"/>
      <c r="AK806" s="68"/>
    </row>
    <row r="807" ht="15.75" customHeight="1">
      <c r="I807" s="68"/>
      <c r="P807" s="68"/>
      <c r="W807" s="68"/>
      <c r="AK807" s="68"/>
    </row>
    <row r="808" ht="15.75" customHeight="1">
      <c r="I808" s="68"/>
      <c r="P808" s="68"/>
      <c r="W808" s="68"/>
      <c r="AK808" s="68"/>
    </row>
    <row r="809" ht="15.75" customHeight="1">
      <c r="I809" s="68"/>
      <c r="P809" s="68"/>
      <c r="W809" s="68"/>
      <c r="AK809" s="68"/>
    </row>
    <row r="810" ht="15.75" customHeight="1">
      <c r="I810" s="68"/>
      <c r="P810" s="68"/>
      <c r="W810" s="68"/>
      <c r="AK810" s="68"/>
    </row>
    <row r="811" ht="15.75" customHeight="1">
      <c r="I811" s="68"/>
      <c r="P811" s="68"/>
      <c r="W811" s="68"/>
      <c r="AK811" s="68"/>
    </row>
    <row r="812" ht="15.75" customHeight="1">
      <c r="I812" s="68"/>
      <c r="P812" s="68"/>
      <c r="W812" s="68"/>
      <c r="AK812" s="68"/>
    </row>
    <row r="813" ht="15.75" customHeight="1">
      <c r="I813" s="68"/>
      <c r="P813" s="68"/>
      <c r="W813" s="68"/>
      <c r="AK813" s="68"/>
    </row>
    <row r="814" ht="15.75" customHeight="1">
      <c r="I814" s="68"/>
      <c r="P814" s="68"/>
      <c r="W814" s="68"/>
      <c r="AK814" s="68"/>
    </row>
    <row r="815" ht="15.75" customHeight="1">
      <c r="I815" s="68"/>
      <c r="P815" s="68"/>
      <c r="W815" s="68"/>
      <c r="AK815" s="68"/>
    </row>
    <row r="816" ht="15.75" customHeight="1">
      <c r="I816" s="68"/>
      <c r="P816" s="68"/>
      <c r="W816" s="68"/>
      <c r="AK816" s="68"/>
    </row>
    <row r="817" ht="15.75" customHeight="1">
      <c r="I817" s="68"/>
      <c r="P817" s="68"/>
      <c r="W817" s="68"/>
      <c r="AK817" s="68"/>
    </row>
    <row r="818" ht="15.75" customHeight="1">
      <c r="I818" s="68"/>
      <c r="P818" s="68"/>
      <c r="W818" s="68"/>
      <c r="AK818" s="68"/>
    </row>
    <row r="819" ht="15.75" customHeight="1">
      <c r="I819" s="68"/>
      <c r="P819" s="68"/>
      <c r="W819" s="68"/>
      <c r="AK819" s="68"/>
    </row>
    <row r="820" ht="15.75" customHeight="1">
      <c r="I820" s="68"/>
      <c r="P820" s="68"/>
      <c r="W820" s="68"/>
      <c r="AK820" s="68"/>
    </row>
    <row r="821" ht="15.75" customHeight="1">
      <c r="I821" s="68"/>
      <c r="P821" s="68"/>
      <c r="W821" s="68"/>
      <c r="AK821" s="68"/>
    </row>
    <row r="822" ht="15.75" customHeight="1">
      <c r="I822" s="68"/>
      <c r="P822" s="68"/>
      <c r="W822" s="68"/>
      <c r="AK822" s="68"/>
    </row>
    <row r="823" ht="15.75" customHeight="1">
      <c r="I823" s="68"/>
      <c r="P823" s="68"/>
      <c r="W823" s="68"/>
      <c r="AK823" s="68"/>
    </row>
    <row r="824" ht="15.75" customHeight="1">
      <c r="I824" s="68"/>
      <c r="P824" s="68"/>
      <c r="W824" s="68"/>
      <c r="AK824" s="68"/>
    </row>
    <row r="825" ht="15.75" customHeight="1">
      <c r="I825" s="68"/>
      <c r="P825" s="68"/>
      <c r="W825" s="68"/>
      <c r="AK825" s="68"/>
    </row>
    <row r="826" ht="15.75" customHeight="1">
      <c r="I826" s="68"/>
      <c r="P826" s="68"/>
      <c r="W826" s="68"/>
      <c r="AK826" s="68"/>
    </row>
    <row r="827" ht="15.75" customHeight="1">
      <c r="I827" s="68"/>
      <c r="P827" s="68"/>
      <c r="W827" s="68"/>
      <c r="AK827" s="68"/>
    </row>
    <row r="828" ht="15.75" customHeight="1">
      <c r="I828" s="68"/>
      <c r="P828" s="68"/>
      <c r="W828" s="68"/>
      <c r="AK828" s="68"/>
    </row>
    <row r="829" ht="15.75" customHeight="1">
      <c r="I829" s="68"/>
      <c r="P829" s="68"/>
      <c r="W829" s="68"/>
      <c r="AK829" s="68"/>
    </row>
    <row r="830" ht="15.75" customHeight="1">
      <c r="I830" s="68"/>
      <c r="P830" s="68"/>
      <c r="W830" s="68"/>
      <c r="AK830" s="68"/>
    </row>
    <row r="831" ht="15.75" customHeight="1">
      <c r="I831" s="68"/>
      <c r="P831" s="68"/>
      <c r="W831" s="68"/>
      <c r="AK831" s="68"/>
    </row>
    <row r="832" ht="15.75" customHeight="1">
      <c r="I832" s="68"/>
      <c r="P832" s="68"/>
      <c r="W832" s="68"/>
      <c r="AK832" s="68"/>
    </row>
    <row r="833" ht="15.75" customHeight="1">
      <c r="I833" s="68"/>
      <c r="P833" s="68"/>
      <c r="W833" s="68"/>
      <c r="AK833" s="68"/>
    </row>
    <row r="834" ht="15.75" customHeight="1">
      <c r="I834" s="68"/>
      <c r="P834" s="68"/>
      <c r="W834" s="68"/>
      <c r="AK834" s="68"/>
    </row>
    <row r="835" ht="15.75" customHeight="1">
      <c r="I835" s="68"/>
      <c r="P835" s="68"/>
      <c r="W835" s="68"/>
      <c r="AK835" s="68"/>
    </row>
    <row r="836" ht="15.75" customHeight="1">
      <c r="I836" s="68"/>
      <c r="P836" s="68"/>
      <c r="W836" s="68"/>
      <c r="AK836" s="68"/>
    </row>
    <row r="837" ht="15.75" customHeight="1">
      <c r="I837" s="68"/>
      <c r="P837" s="68"/>
      <c r="W837" s="68"/>
      <c r="AK837" s="68"/>
    </row>
    <row r="838" ht="15.75" customHeight="1">
      <c r="I838" s="68"/>
      <c r="P838" s="68"/>
      <c r="W838" s="68"/>
      <c r="AK838" s="68"/>
    </row>
    <row r="839" ht="15.75" customHeight="1">
      <c r="I839" s="68"/>
      <c r="P839" s="68"/>
      <c r="W839" s="68"/>
      <c r="AK839" s="68"/>
    </row>
    <row r="840" ht="15.75" customHeight="1">
      <c r="I840" s="68"/>
      <c r="P840" s="68"/>
      <c r="W840" s="68"/>
      <c r="AK840" s="68"/>
    </row>
    <row r="841" ht="15.75" customHeight="1">
      <c r="I841" s="68"/>
      <c r="P841" s="68"/>
      <c r="W841" s="68"/>
      <c r="AK841" s="68"/>
    </row>
    <row r="842" ht="15.75" customHeight="1">
      <c r="I842" s="68"/>
      <c r="P842" s="68"/>
      <c r="W842" s="68"/>
      <c r="AK842" s="68"/>
    </row>
    <row r="843" ht="15.75" customHeight="1">
      <c r="I843" s="68"/>
      <c r="P843" s="68"/>
      <c r="W843" s="68"/>
      <c r="AK843" s="68"/>
    </row>
    <row r="844" ht="15.75" customHeight="1">
      <c r="I844" s="68"/>
      <c r="P844" s="68"/>
      <c r="W844" s="68"/>
      <c r="AK844" s="68"/>
    </row>
    <row r="845" ht="15.75" customHeight="1">
      <c r="I845" s="68"/>
      <c r="P845" s="68"/>
      <c r="W845" s="68"/>
      <c r="AK845" s="68"/>
    </row>
    <row r="846" ht="15.75" customHeight="1">
      <c r="I846" s="68"/>
      <c r="P846" s="68"/>
      <c r="W846" s="68"/>
      <c r="AK846" s="68"/>
    </row>
    <row r="847" ht="15.75" customHeight="1">
      <c r="I847" s="68"/>
      <c r="P847" s="68"/>
      <c r="W847" s="68"/>
      <c r="AK847" s="68"/>
    </row>
    <row r="848" ht="15.75" customHeight="1">
      <c r="I848" s="68"/>
      <c r="P848" s="68"/>
      <c r="W848" s="68"/>
      <c r="AK848" s="68"/>
    </row>
    <row r="849" ht="15.75" customHeight="1">
      <c r="I849" s="68"/>
      <c r="P849" s="68"/>
      <c r="W849" s="68"/>
      <c r="AK849" s="68"/>
    </row>
    <row r="850" ht="15.75" customHeight="1">
      <c r="I850" s="68"/>
      <c r="P850" s="68"/>
      <c r="W850" s="68"/>
      <c r="AK850" s="68"/>
    </row>
    <row r="851" ht="15.75" customHeight="1">
      <c r="I851" s="68"/>
      <c r="P851" s="68"/>
      <c r="W851" s="68"/>
      <c r="AK851" s="68"/>
    </row>
    <row r="852" ht="15.75" customHeight="1">
      <c r="I852" s="68"/>
      <c r="P852" s="68"/>
      <c r="W852" s="68"/>
      <c r="AK852" s="68"/>
    </row>
    <row r="853" ht="15.75" customHeight="1">
      <c r="I853" s="68"/>
      <c r="P853" s="68"/>
      <c r="W853" s="68"/>
      <c r="AK853" s="68"/>
    </row>
    <row r="854" ht="15.75" customHeight="1">
      <c r="I854" s="68"/>
      <c r="P854" s="68"/>
      <c r="W854" s="68"/>
      <c r="AK854" s="68"/>
    </row>
    <row r="855" ht="15.75" customHeight="1">
      <c r="I855" s="68"/>
      <c r="P855" s="68"/>
      <c r="W855" s="68"/>
      <c r="AK855" s="68"/>
    </row>
    <row r="856" ht="15.75" customHeight="1">
      <c r="I856" s="68"/>
      <c r="P856" s="68"/>
      <c r="W856" s="68"/>
      <c r="AK856" s="68"/>
    </row>
    <row r="857" ht="15.75" customHeight="1">
      <c r="I857" s="68"/>
      <c r="P857" s="68"/>
      <c r="W857" s="68"/>
      <c r="AK857" s="68"/>
    </row>
    <row r="858" ht="15.75" customHeight="1">
      <c r="I858" s="68"/>
      <c r="P858" s="68"/>
      <c r="W858" s="68"/>
      <c r="AK858" s="68"/>
    </row>
    <row r="859" ht="15.75" customHeight="1">
      <c r="I859" s="68"/>
      <c r="P859" s="68"/>
      <c r="W859" s="68"/>
      <c r="AK859" s="68"/>
    </row>
    <row r="860" ht="15.75" customHeight="1">
      <c r="I860" s="68"/>
      <c r="P860" s="68"/>
      <c r="W860" s="68"/>
      <c r="AK860" s="68"/>
    </row>
    <row r="861" ht="15.75" customHeight="1">
      <c r="I861" s="68"/>
      <c r="P861" s="68"/>
      <c r="W861" s="68"/>
      <c r="AK861" s="68"/>
    </row>
    <row r="862" ht="15.75" customHeight="1">
      <c r="I862" s="68"/>
      <c r="P862" s="68"/>
      <c r="W862" s="68"/>
      <c r="AK862" s="68"/>
    </row>
    <row r="863" ht="15.75" customHeight="1">
      <c r="I863" s="68"/>
      <c r="P863" s="68"/>
      <c r="W863" s="68"/>
      <c r="AK863" s="68"/>
    </row>
    <row r="864" ht="15.75" customHeight="1">
      <c r="I864" s="68"/>
      <c r="P864" s="68"/>
      <c r="W864" s="68"/>
      <c r="AK864" s="68"/>
    </row>
    <row r="865" ht="15.75" customHeight="1">
      <c r="I865" s="68"/>
      <c r="P865" s="68"/>
      <c r="W865" s="68"/>
      <c r="AK865" s="68"/>
    </row>
    <row r="866" ht="15.75" customHeight="1">
      <c r="I866" s="68"/>
      <c r="P866" s="68"/>
      <c r="W866" s="68"/>
      <c r="AK866" s="68"/>
    </row>
    <row r="867" ht="15.75" customHeight="1">
      <c r="I867" s="68"/>
      <c r="P867" s="68"/>
      <c r="W867" s="68"/>
      <c r="AK867" s="68"/>
    </row>
    <row r="868" ht="15.75" customHeight="1">
      <c r="I868" s="68"/>
      <c r="P868" s="68"/>
      <c r="W868" s="68"/>
      <c r="AK868" s="68"/>
    </row>
    <row r="869" ht="15.75" customHeight="1">
      <c r="I869" s="68"/>
      <c r="P869" s="68"/>
      <c r="W869" s="68"/>
      <c r="AK869" s="68"/>
    </row>
    <row r="870" ht="15.75" customHeight="1">
      <c r="I870" s="68"/>
      <c r="P870" s="68"/>
      <c r="W870" s="68"/>
      <c r="AK870" s="68"/>
    </row>
    <row r="871" ht="15.75" customHeight="1">
      <c r="I871" s="68"/>
      <c r="P871" s="68"/>
      <c r="W871" s="68"/>
      <c r="AK871" s="68"/>
    </row>
    <row r="872" ht="15.75" customHeight="1">
      <c r="I872" s="68"/>
      <c r="P872" s="68"/>
      <c r="W872" s="68"/>
      <c r="AK872" s="68"/>
    </row>
    <row r="873" ht="15.75" customHeight="1">
      <c r="I873" s="68"/>
      <c r="P873" s="68"/>
      <c r="W873" s="68"/>
      <c r="AK873" s="68"/>
    </row>
    <row r="874" ht="15.75" customHeight="1">
      <c r="I874" s="68"/>
      <c r="P874" s="68"/>
      <c r="W874" s="68"/>
      <c r="AK874" s="68"/>
    </row>
    <row r="875" ht="15.75" customHeight="1">
      <c r="I875" s="68"/>
      <c r="P875" s="68"/>
      <c r="W875" s="68"/>
      <c r="AK875" s="68"/>
    </row>
    <row r="876" ht="15.75" customHeight="1">
      <c r="I876" s="68"/>
      <c r="P876" s="68"/>
      <c r="W876" s="68"/>
      <c r="AK876" s="68"/>
    </row>
    <row r="877" ht="15.75" customHeight="1">
      <c r="I877" s="68"/>
      <c r="P877" s="68"/>
      <c r="W877" s="68"/>
      <c r="AK877" s="68"/>
    </row>
    <row r="878" ht="15.75" customHeight="1">
      <c r="I878" s="68"/>
      <c r="P878" s="68"/>
      <c r="W878" s="68"/>
      <c r="AK878" s="68"/>
    </row>
    <row r="879" ht="15.75" customHeight="1">
      <c r="I879" s="68"/>
      <c r="P879" s="68"/>
      <c r="W879" s="68"/>
      <c r="AK879" s="68"/>
    </row>
    <row r="880" ht="15.75" customHeight="1">
      <c r="I880" s="68"/>
      <c r="P880" s="68"/>
      <c r="W880" s="68"/>
      <c r="AK880" s="68"/>
    </row>
    <row r="881" ht="15.75" customHeight="1">
      <c r="I881" s="68"/>
      <c r="P881" s="68"/>
      <c r="W881" s="68"/>
      <c r="AK881" s="68"/>
    </row>
    <row r="882" ht="15.75" customHeight="1">
      <c r="I882" s="68"/>
      <c r="P882" s="68"/>
      <c r="W882" s="68"/>
      <c r="AK882" s="68"/>
    </row>
    <row r="883" ht="15.75" customHeight="1">
      <c r="I883" s="68"/>
      <c r="P883" s="68"/>
      <c r="W883" s="68"/>
      <c r="AK883" s="68"/>
    </row>
    <row r="884" ht="15.75" customHeight="1">
      <c r="I884" s="68"/>
      <c r="P884" s="68"/>
      <c r="W884" s="68"/>
      <c r="AK884" s="68"/>
    </row>
    <row r="885" ht="15.75" customHeight="1">
      <c r="I885" s="68"/>
      <c r="P885" s="68"/>
      <c r="W885" s="68"/>
      <c r="AK885" s="68"/>
    </row>
    <row r="886" ht="15.75" customHeight="1">
      <c r="I886" s="68"/>
      <c r="P886" s="68"/>
      <c r="W886" s="68"/>
      <c r="AK886" s="68"/>
    </row>
    <row r="887" ht="15.75" customHeight="1">
      <c r="I887" s="68"/>
      <c r="P887" s="68"/>
      <c r="W887" s="68"/>
      <c r="AK887" s="68"/>
    </row>
    <row r="888" ht="15.75" customHeight="1">
      <c r="I888" s="68"/>
      <c r="P888" s="68"/>
      <c r="W888" s="68"/>
      <c r="AK888" s="68"/>
    </row>
    <row r="889" ht="15.75" customHeight="1">
      <c r="I889" s="68"/>
      <c r="P889" s="68"/>
      <c r="W889" s="68"/>
      <c r="AK889" s="68"/>
    </row>
    <row r="890" ht="15.75" customHeight="1">
      <c r="I890" s="68"/>
      <c r="P890" s="68"/>
      <c r="W890" s="68"/>
      <c r="AK890" s="68"/>
    </row>
    <row r="891" ht="15.75" customHeight="1">
      <c r="I891" s="68"/>
      <c r="P891" s="68"/>
      <c r="W891" s="68"/>
      <c r="AK891" s="68"/>
    </row>
    <row r="892" ht="15.75" customHeight="1">
      <c r="I892" s="68"/>
      <c r="P892" s="68"/>
      <c r="W892" s="68"/>
      <c r="AK892" s="68"/>
    </row>
    <row r="893" ht="15.75" customHeight="1">
      <c r="I893" s="68"/>
      <c r="P893" s="68"/>
      <c r="W893" s="68"/>
      <c r="AK893" s="68"/>
    </row>
    <row r="894" ht="15.75" customHeight="1">
      <c r="I894" s="68"/>
      <c r="P894" s="68"/>
      <c r="W894" s="68"/>
      <c r="AK894" s="68"/>
    </row>
    <row r="895" ht="15.75" customHeight="1">
      <c r="I895" s="68"/>
      <c r="P895" s="68"/>
      <c r="W895" s="68"/>
      <c r="AK895" s="68"/>
    </row>
    <row r="896" ht="15.75" customHeight="1">
      <c r="I896" s="68"/>
      <c r="P896" s="68"/>
      <c r="W896" s="68"/>
      <c r="AK896" s="68"/>
    </row>
    <row r="897" ht="15.75" customHeight="1">
      <c r="I897" s="68"/>
      <c r="P897" s="68"/>
      <c r="W897" s="68"/>
      <c r="AK897" s="68"/>
    </row>
    <row r="898" ht="15.75" customHeight="1">
      <c r="I898" s="68"/>
      <c r="P898" s="68"/>
      <c r="W898" s="68"/>
      <c r="AK898" s="68"/>
    </row>
    <row r="899" ht="15.75" customHeight="1">
      <c r="I899" s="68"/>
      <c r="P899" s="68"/>
      <c r="W899" s="68"/>
      <c r="AK899" s="68"/>
    </row>
    <row r="900" ht="15.75" customHeight="1">
      <c r="I900" s="68"/>
      <c r="P900" s="68"/>
      <c r="W900" s="68"/>
      <c r="AK900" s="68"/>
    </row>
    <row r="901" ht="15.75" customHeight="1">
      <c r="I901" s="68"/>
      <c r="P901" s="68"/>
      <c r="W901" s="68"/>
      <c r="AK901" s="68"/>
    </row>
    <row r="902" ht="15.75" customHeight="1">
      <c r="I902" s="68"/>
      <c r="P902" s="68"/>
      <c r="W902" s="68"/>
      <c r="AK902" s="68"/>
    </row>
    <row r="903" ht="15.75" customHeight="1">
      <c r="I903" s="68"/>
      <c r="P903" s="68"/>
      <c r="W903" s="68"/>
      <c r="AK903" s="68"/>
    </row>
    <row r="904" ht="15.75" customHeight="1">
      <c r="I904" s="68"/>
      <c r="P904" s="68"/>
      <c r="W904" s="68"/>
      <c r="AK904" s="68"/>
    </row>
    <row r="905" ht="15.75" customHeight="1">
      <c r="I905" s="68"/>
      <c r="P905" s="68"/>
      <c r="W905" s="68"/>
      <c r="AK905" s="68"/>
    </row>
    <row r="906" ht="15.75" customHeight="1">
      <c r="I906" s="68"/>
      <c r="P906" s="68"/>
      <c r="W906" s="68"/>
      <c r="AK906" s="68"/>
    </row>
    <row r="907" ht="15.75" customHeight="1">
      <c r="I907" s="68"/>
      <c r="P907" s="68"/>
      <c r="W907" s="68"/>
      <c r="AK907" s="68"/>
    </row>
    <row r="908" ht="15.75" customHeight="1">
      <c r="I908" s="68"/>
      <c r="P908" s="68"/>
      <c r="W908" s="68"/>
      <c r="AK908" s="68"/>
    </row>
    <row r="909" ht="15.75" customHeight="1">
      <c r="I909" s="68"/>
      <c r="P909" s="68"/>
      <c r="W909" s="68"/>
      <c r="AK909" s="68"/>
    </row>
    <row r="910" ht="15.75" customHeight="1">
      <c r="I910" s="68"/>
      <c r="P910" s="68"/>
      <c r="W910" s="68"/>
      <c r="AK910" s="68"/>
    </row>
    <row r="911" ht="15.75" customHeight="1">
      <c r="I911" s="68"/>
      <c r="P911" s="68"/>
      <c r="W911" s="68"/>
      <c r="AK911" s="68"/>
    </row>
    <row r="912" ht="15.75" customHeight="1">
      <c r="I912" s="68"/>
      <c r="P912" s="68"/>
      <c r="W912" s="68"/>
      <c r="AK912" s="68"/>
    </row>
    <row r="913" ht="15.75" customHeight="1">
      <c r="I913" s="68"/>
      <c r="P913" s="68"/>
      <c r="W913" s="68"/>
      <c r="AK913" s="68"/>
    </row>
    <row r="914" ht="15.75" customHeight="1">
      <c r="I914" s="68"/>
      <c r="P914" s="68"/>
      <c r="W914" s="68"/>
      <c r="AK914" s="68"/>
    </row>
    <row r="915" ht="15.75" customHeight="1">
      <c r="I915" s="68"/>
      <c r="P915" s="68"/>
      <c r="W915" s="68"/>
      <c r="AK915" s="68"/>
    </row>
    <row r="916" ht="15.75" customHeight="1">
      <c r="I916" s="68"/>
      <c r="P916" s="68"/>
      <c r="W916" s="68"/>
      <c r="AK916" s="68"/>
    </row>
    <row r="917" ht="15.75" customHeight="1">
      <c r="I917" s="68"/>
      <c r="P917" s="68"/>
      <c r="W917" s="68"/>
      <c r="AK917" s="68"/>
    </row>
    <row r="918" ht="15.75" customHeight="1">
      <c r="I918" s="68"/>
      <c r="P918" s="68"/>
      <c r="W918" s="68"/>
      <c r="AK918" s="68"/>
    </row>
    <row r="919" ht="15.75" customHeight="1">
      <c r="I919" s="68"/>
      <c r="P919" s="68"/>
      <c r="W919" s="68"/>
      <c r="AK919" s="68"/>
    </row>
    <row r="920" ht="15.75" customHeight="1">
      <c r="I920" s="68"/>
      <c r="P920" s="68"/>
      <c r="W920" s="68"/>
      <c r="AK920" s="68"/>
    </row>
    <row r="921" ht="15.75" customHeight="1">
      <c r="I921" s="68"/>
      <c r="P921" s="68"/>
      <c r="W921" s="68"/>
      <c r="AK921" s="68"/>
    </row>
    <row r="922" ht="15.75" customHeight="1">
      <c r="I922" s="68"/>
      <c r="P922" s="68"/>
      <c r="W922" s="68"/>
      <c r="AK922" s="68"/>
    </row>
    <row r="923" ht="15.75" customHeight="1">
      <c r="I923" s="68"/>
      <c r="P923" s="68"/>
      <c r="W923" s="68"/>
      <c r="AK923" s="68"/>
    </row>
    <row r="924" ht="15.75" customHeight="1">
      <c r="I924" s="68"/>
      <c r="P924" s="68"/>
      <c r="W924" s="68"/>
      <c r="AK924" s="68"/>
    </row>
    <row r="925" ht="15.75" customHeight="1">
      <c r="I925" s="68"/>
      <c r="P925" s="68"/>
      <c r="W925" s="68"/>
      <c r="AK925" s="68"/>
    </row>
    <row r="926" ht="15.75" customHeight="1">
      <c r="I926" s="68"/>
      <c r="P926" s="68"/>
      <c r="W926" s="68"/>
      <c r="AK926" s="68"/>
    </row>
    <row r="927" ht="15.75" customHeight="1">
      <c r="I927" s="68"/>
      <c r="P927" s="68"/>
      <c r="W927" s="68"/>
      <c r="AK927" s="68"/>
    </row>
    <row r="928" ht="15.75" customHeight="1">
      <c r="I928" s="68"/>
      <c r="P928" s="68"/>
      <c r="W928" s="68"/>
      <c r="AK928" s="68"/>
    </row>
    <row r="929" ht="15.75" customHeight="1">
      <c r="I929" s="68"/>
      <c r="P929" s="68"/>
      <c r="W929" s="68"/>
      <c r="AK929" s="68"/>
    </row>
    <row r="930" ht="15.75" customHeight="1">
      <c r="I930" s="68"/>
      <c r="P930" s="68"/>
      <c r="W930" s="68"/>
      <c r="AK930" s="68"/>
    </row>
    <row r="931" ht="15.75" customHeight="1">
      <c r="I931" s="68"/>
      <c r="P931" s="68"/>
      <c r="W931" s="68"/>
      <c r="AK931" s="68"/>
    </row>
    <row r="932" ht="15.75" customHeight="1">
      <c r="I932" s="68"/>
      <c r="P932" s="68"/>
      <c r="W932" s="68"/>
      <c r="AK932" s="68"/>
    </row>
    <row r="933" ht="15.75" customHeight="1">
      <c r="I933" s="68"/>
      <c r="P933" s="68"/>
      <c r="W933" s="68"/>
      <c r="AK933" s="68"/>
    </row>
    <row r="934" ht="15.75" customHeight="1">
      <c r="I934" s="68"/>
      <c r="P934" s="68"/>
      <c r="W934" s="68"/>
      <c r="AK934" s="68"/>
    </row>
    <row r="935" ht="15.75" customHeight="1">
      <c r="I935" s="68"/>
      <c r="P935" s="68"/>
      <c r="W935" s="68"/>
      <c r="AK935" s="68"/>
    </row>
    <row r="936" ht="15.75" customHeight="1">
      <c r="I936" s="68"/>
      <c r="P936" s="68"/>
      <c r="W936" s="68"/>
      <c r="AK936" s="68"/>
    </row>
    <row r="937" ht="15.75" customHeight="1">
      <c r="I937" s="68"/>
      <c r="P937" s="68"/>
      <c r="W937" s="68"/>
      <c r="AK937" s="68"/>
    </row>
    <row r="938" ht="15.75" customHeight="1">
      <c r="I938" s="68"/>
      <c r="P938" s="68"/>
      <c r="W938" s="68"/>
      <c r="AK938" s="68"/>
    </row>
    <row r="939" ht="15.75" customHeight="1">
      <c r="I939" s="68"/>
      <c r="P939" s="68"/>
      <c r="W939" s="68"/>
      <c r="AK939" s="68"/>
    </row>
    <row r="940" ht="15.75" customHeight="1">
      <c r="I940" s="68"/>
      <c r="P940" s="68"/>
      <c r="W940" s="68"/>
      <c r="AK940" s="68"/>
    </row>
    <row r="941" ht="15.75" customHeight="1">
      <c r="I941" s="68"/>
      <c r="P941" s="68"/>
      <c r="W941" s="68"/>
      <c r="AK941" s="68"/>
    </row>
    <row r="942" ht="15.75" customHeight="1">
      <c r="I942" s="68"/>
      <c r="P942" s="68"/>
      <c r="W942" s="68"/>
      <c r="AK942" s="68"/>
    </row>
    <row r="943" ht="15.75" customHeight="1">
      <c r="I943" s="68"/>
      <c r="P943" s="68"/>
      <c r="W943" s="68"/>
      <c r="AK943" s="68"/>
    </row>
    <row r="944" ht="15.75" customHeight="1">
      <c r="I944" s="68"/>
      <c r="P944" s="68"/>
      <c r="W944" s="68"/>
      <c r="AK944" s="68"/>
    </row>
    <row r="945" ht="15.75" customHeight="1">
      <c r="I945" s="68"/>
      <c r="P945" s="68"/>
      <c r="W945" s="68"/>
      <c r="AK945" s="68"/>
    </row>
    <row r="946" ht="15.75" customHeight="1">
      <c r="I946" s="68"/>
      <c r="P946" s="68"/>
      <c r="W946" s="68"/>
      <c r="AK946" s="68"/>
    </row>
    <row r="947" ht="15.75" customHeight="1">
      <c r="I947" s="68"/>
      <c r="P947" s="68"/>
      <c r="W947" s="68"/>
      <c r="AK947" s="68"/>
    </row>
    <row r="948" ht="15.75" customHeight="1">
      <c r="I948" s="68"/>
      <c r="P948" s="68"/>
      <c r="W948" s="68"/>
      <c r="AK948" s="68"/>
    </row>
    <row r="949" ht="15.75" customHeight="1">
      <c r="I949" s="68"/>
      <c r="P949" s="68"/>
      <c r="W949" s="68"/>
      <c r="AK949" s="68"/>
    </row>
    <row r="950" ht="15.75" customHeight="1">
      <c r="I950" s="68"/>
      <c r="P950" s="68"/>
      <c r="W950" s="68"/>
      <c r="AK950" s="68"/>
    </row>
    <row r="951" ht="15.75" customHeight="1">
      <c r="I951" s="68"/>
      <c r="P951" s="68"/>
      <c r="W951" s="68"/>
      <c r="AK951" s="68"/>
    </row>
    <row r="952" ht="15.75" customHeight="1">
      <c r="I952" s="68"/>
      <c r="P952" s="68"/>
      <c r="W952" s="68"/>
      <c r="AK952" s="68"/>
    </row>
    <row r="953" ht="15.75" customHeight="1">
      <c r="I953" s="68"/>
      <c r="P953" s="68"/>
      <c r="W953" s="68"/>
      <c r="AK953" s="68"/>
    </row>
    <row r="954" ht="15.75" customHeight="1">
      <c r="I954" s="68"/>
      <c r="P954" s="68"/>
      <c r="W954" s="68"/>
      <c r="AK954" s="68"/>
    </row>
    <row r="955" ht="15.75" customHeight="1">
      <c r="I955" s="68"/>
      <c r="P955" s="68"/>
      <c r="W955" s="68"/>
      <c r="AK955" s="68"/>
    </row>
    <row r="956" ht="15.75" customHeight="1">
      <c r="I956" s="68"/>
      <c r="P956" s="68"/>
      <c r="W956" s="68"/>
      <c r="AK956" s="68"/>
    </row>
    <row r="957" ht="15.75" customHeight="1">
      <c r="I957" s="68"/>
      <c r="P957" s="68"/>
      <c r="W957" s="68"/>
      <c r="AK957" s="68"/>
    </row>
    <row r="958" ht="15.75" customHeight="1">
      <c r="I958" s="68"/>
      <c r="P958" s="68"/>
      <c r="W958" s="68"/>
      <c r="AK958" s="68"/>
    </row>
    <row r="959" ht="15.75" customHeight="1">
      <c r="I959" s="68"/>
      <c r="P959" s="68"/>
      <c r="W959" s="68"/>
      <c r="AK959" s="68"/>
    </row>
    <row r="960" ht="15.75" customHeight="1">
      <c r="I960" s="68"/>
      <c r="P960" s="68"/>
      <c r="W960" s="68"/>
      <c r="AK960" s="68"/>
    </row>
    <row r="961" ht="15.75" customHeight="1">
      <c r="I961" s="68"/>
      <c r="P961" s="68"/>
      <c r="W961" s="68"/>
      <c r="AK961" s="68"/>
    </row>
    <row r="962" ht="15.75" customHeight="1">
      <c r="I962" s="68"/>
      <c r="P962" s="68"/>
      <c r="W962" s="68"/>
      <c r="AK962" s="68"/>
    </row>
    <row r="963" ht="15.75" customHeight="1">
      <c r="I963" s="68"/>
      <c r="P963" s="68"/>
      <c r="W963" s="68"/>
      <c r="AK963" s="68"/>
    </row>
    <row r="964" ht="15.75" customHeight="1">
      <c r="I964" s="68"/>
      <c r="P964" s="68"/>
      <c r="W964" s="68"/>
      <c r="AK964" s="68"/>
    </row>
    <row r="965" ht="15.75" customHeight="1">
      <c r="I965" s="68"/>
      <c r="P965" s="68"/>
      <c r="W965" s="68"/>
      <c r="AK965" s="68"/>
    </row>
    <row r="966" ht="15.75" customHeight="1">
      <c r="I966" s="68"/>
      <c r="P966" s="68"/>
      <c r="W966" s="68"/>
      <c r="AK966" s="68"/>
    </row>
    <row r="967" ht="15.75" customHeight="1">
      <c r="I967" s="68"/>
      <c r="P967" s="68"/>
      <c r="W967" s="68"/>
      <c r="AK967" s="68"/>
    </row>
    <row r="968" ht="15.75" customHeight="1">
      <c r="I968" s="68"/>
      <c r="P968" s="68"/>
      <c r="W968" s="68"/>
      <c r="AK968" s="68"/>
    </row>
    <row r="969" ht="15.75" customHeight="1">
      <c r="I969" s="68"/>
      <c r="P969" s="68"/>
      <c r="W969" s="68"/>
      <c r="AK969" s="68"/>
    </row>
    <row r="970" ht="15.75" customHeight="1">
      <c r="I970" s="68"/>
      <c r="P970" s="68"/>
      <c r="W970" s="68"/>
      <c r="AK970" s="68"/>
    </row>
    <row r="971" ht="15.75" customHeight="1">
      <c r="I971" s="68"/>
      <c r="P971" s="68"/>
      <c r="W971" s="68"/>
      <c r="AK971" s="68"/>
    </row>
    <row r="972" ht="15.75" customHeight="1">
      <c r="I972" s="68"/>
      <c r="P972" s="68"/>
      <c r="W972" s="68"/>
      <c r="AK972" s="68"/>
    </row>
    <row r="973" ht="15.75" customHeight="1">
      <c r="I973" s="68"/>
      <c r="P973" s="68"/>
      <c r="W973" s="68"/>
      <c r="AK973" s="68"/>
    </row>
    <row r="974" ht="15.75" customHeight="1">
      <c r="I974" s="68"/>
      <c r="P974" s="68"/>
      <c r="W974" s="68"/>
      <c r="AK974" s="68"/>
    </row>
    <row r="975" ht="15.75" customHeight="1">
      <c r="I975" s="68"/>
      <c r="P975" s="68"/>
      <c r="W975" s="68"/>
      <c r="AK975" s="68"/>
    </row>
    <row r="976" ht="15.75" customHeight="1">
      <c r="I976" s="68"/>
      <c r="P976" s="68"/>
      <c r="W976" s="68"/>
      <c r="AK976" s="68"/>
    </row>
    <row r="977" ht="15.75" customHeight="1">
      <c r="I977" s="68"/>
      <c r="P977" s="68"/>
      <c r="W977" s="68"/>
      <c r="AK977" s="68"/>
    </row>
    <row r="978" ht="15.75" customHeight="1">
      <c r="I978" s="68"/>
      <c r="P978" s="68"/>
      <c r="W978" s="68"/>
      <c r="AK978" s="68"/>
    </row>
    <row r="979" ht="15.75" customHeight="1">
      <c r="I979" s="68"/>
      <c r="P979" s="68"/>
      <c r="W979" s="68"/>
      <c r="AK979" s="68"/>
    </row>
    <row r="980" ht="15.75" customHeight="1">
      <c r="I980" s="68"/>
      <c r="P980" s="68"/>
      <c r="W980" s="68"/>
      <c r="AK980" s="68"/>
    </row>
    <row r="981" ht="15.75" customHeight="1">
      <c r="I981" s="68"/>
      <c r="P981" s="68"/>
      <c r="W981" s="68"/>
      <c r="AK981" s="68"/>
    </row>
    <row r="982" ht="15.75" customHeight="1">
      <c r="I982" s="68"/>
      <c r="P982" s="68"/>
      <c r="W982" s="68"/>
      <c r="AK982" s="68"/>
    </row>
    <row r="983" ht="15.75" customHeight="1">
      <c r="I983" s="68"/>
      <c r="P983" s="68"/>
      <c r="W983" s="68"/>
      <c r="AK983" s="68"/>
    </row>
    <row r="984" ht="15.75" customHeight="1">
      <c r="I984" s="68"/>
      <c r="P984" s="68"/>
      <c r="W984" s="68"/>
      <c r="AK984" s="68"/>
    </row>
    <row r="985" ht="15.75" customHeight="1">
      <c r="I985" s="68"/>
      <c r="P985" s="68"/>
      <c r="W985" s="68"/>
      <c r="AK985" s="68"/>
    </row>
    <row r="986" ht="15.75" customHeight="1">
      <c r="I986" s="68"/>
      <c r="P986" s="68"/>
      <c r="W986" s="68"/>
      <c r="AK986" s="68"/>
    </row>
    <row r="987" ht="15.75" customHeight="1">
      <c r="I987" s="68"/>
      <c r="P987" s="68"/>
      <c r="W987" s="68"/>
      <c r="AK987" s="68"/>
    </row>
    <row r="988" ht="15.75" customHeight="1">
      <c r="I988" s="68"/>
      <c r="P988" s="68"/>
      <c r="W988" s="68"/>
      <c r="AK988" s="68"/>
    </row>
    <row r="989" ht="15.75" customHeight="1">
      <c r="I989" s="68"/>
      <c r="P989" s="68"/>
      <c r="W989" s="68"/>
      <c r="AK989" s="68"/>
    </row>
    <row r="990" ht="15.75" customHeight="1">
      <c r="I990" s="68"/>
      <c r="P990" s="68"/>
      <c r="W990" s="68"/>
      <c r="AK990" s="68"/>
    </row>
    <row r="991" ht="15.75" customHeight="1">
      <c r="I991" s="68"/>
      <c r="P991" s="68"/>
      <c r="W991" s="68"/>
      <c r="AK991" s="68"/>
    </row>
    <row r="992" ht="15.75" customHeight="1">
      <c r="I992" s="68"/>
      <c r="P992" s="68"/>
      <c r="W992" s="68"/>
      <c r="AK992" s="68"/>
    </row>
    <row r="993" ht="15.75" customHeight="1">
      <c r="I993" s="68"/>
      <c r="P993" s="68"/>
      <c r="W993" s="68"/>
      <c r="AK993" s="68"/>
    </row>
    <row r="994" ht="15.75" customHeight="1">
      <c r="I994" s="68"/>
      <c r="P994" s="68"/>
      <c r="W994" s="68"/>
      <c r="AK994" s="68"/>
    </row>
    <row r="995" ht="15.75" customHeight="1">
      <c r="I995" s="68"/>
      <c r="P995" s="68"/>
      <c r="W995" s="68"/>
      <c r="AK995" s="68"/>
    </row>
    <row r="996" ht="15.75" customHeight="1">
      <c r="I996" s="68"/>
      <c r="P996" s="68"/>
      <c r="W996" s="68"/>
      <c r="AK996" s="68"/>
    </row>
    <row r="997" ht="15.75" customHeight="1">
      <c r="I997" s="68"/>
      <c r="P997" s="68"/>
      <c r="W997" s="68"/>
      <c r="AK997" s="68"/>
    </row>
    <row r="998" ht="15.75" customHeight="1">
      <c r="I998" s="68"/>
      <c r="P998" s="68"/>
      <c r="W998" s="68"/>
      <c r="AK998" s="68"/>
    </row>
    <row r="999" ht="15.75" customHeight="1">
      <c r="I999" s="68"/>
      <c r="P999" s="68"/>
      <c r="W999" s="68"/>
      <c r="AK999" s="68"/>
    </row>
    <row r="1000" ht="15.75" customHeight="1">
      <c r="I1000" s="68"/>
      <c r="P1000" s="68"/>
      <c r="W1000" s="68"/>
      <c r="AK1000" s="68"/>
    </row>
  </sheetData>
  <mergeCells count="8">
    <mergeCell ref="A1:B1"/>
    <mergeCell ref="A2:B2"/>
    <mergeCell ref="C3:G3"/>
    <mergeCell ref="J3:P3"/>
    <mergeCell ref="AS3:AX3"/>
    <mergeCell ref="BN3:BT3"/>
    <mergeCell ref="BU3:CA3"/>
    <mergeCell ref="CB3:CH3"/>
  </mergeCells>
  <conditionalFormatting sqref="BL1:BL1000">
    <cfRule type="cellIs" dxfId="0" priority="1" operator="lessThan">
      <formula>80</formula>
    </cfRule>
  </conditionalFormatting>
  <conditionalFormatting sqref="BM1:BM1000">
    <cfRule type="cellIs" dxfId="0" priority="2" operator="lessThan">
      <formula>80</formula>
    </cfRule>
  </conditionalFormatting>
  <conditionalFormatting sqref="CG1:CG1000">
    <cfRule type="cellIs" dxfId="0" priority="3" operator="lessThanOrEqual">
      <formula>75</formula>
    </cfRule>
  </conditionalFormatting>
  <conditionalFormatting sqref="CH1:CH1000">
    <cfRule type="cellIs" dxfId="0" priority="4" operator="lessThanOrEqual">
      <formula>75</formula>
    </cfRule>
  </conditionalFormatting>
  <hyperlinks>
    <hyperlink r:id="rId1" ref="A3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8.13"/>
    <col customWidth="1" min="2" max="2" width="39.13"/>
    <col customWidth="1" min="3" max="6" width="12.63"/>
  </cols>
  <sheetData>
    <row r="1" ht="15.75" customHeight="1">
      <c r="A1" s="84" t="s">
        <v>0</v>
      </c>
      <c r="B1" s="2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</row>
    <row r="2" ht="15.75" customHeight="1">
      <c r="A2" s="86" t="s">
        <v>1</v>
      </c>
      <c r="B2" s="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</row>
    <row r="3" ht="15.75" customHeight="1">
      <c r="A3" s="87" t="s">
        <v>2</v>
      </c>
      <c r="B3" s="88" t="s">
        <v>3</v>
      </c>
      <c r="C3" s="89">
        <v>45778.0</v>
      </c>
      <c r="D3" s="2"/>
      <c r="E3" s="2"/>
      <c r="F3" s="2"/>
      <c r="G3" s="9"/>
      <c r="H3" s="90"/>
      <c r="I3" s="91"/>
      <c r="J3" s="89">
        <v>45809.0</v>
      </c>
      <c r="K3" s="2"/>
      <c r="L3" s="2"/>
      <c r="M3" s="2"/>
      <c r="N3" s="9"/>
      <c r="O3" s="90"/>
      <c r="P3" s="91"/>
      <c r="Q3" s="92">
        <v>45839.0</v>
      </c>
      <c r="R3" s="2"/>
      <c r="S3" s="2"/>
      <c r="T3" s="2"/>
      <c r="U3" s="9"/>
      <c r="V3" s="93"/>
      <c r="W3" s="91"/>
      <c r="X3" s="92">
        <v>45870.0</v>
      </c>
      <c r="Y3" s="2"/>
      <c r="Z3" s="2"/>
      <c r="AA3" s="2"/>
      <c r="AB3" s="2"/>
      <c r="AC3" s="2"/>
      <c r="AD3" s="9"/>
      <c r="AE3" s="92">
        <v>45901.0</v>
      </c>
      <c r="AF3" s="2"/>
      <c r="AG3" s="2"/>
      <c r="AH3" s="2"/>
      <c r="AI3" s="2"/>
      <c r="AJ3" s="2"/>
      <c r="AK3" s="9"/>
      <c r="AL3" s="92">
        <v>45931.0</v>
      </c>
      <c r="AM3" s="2"/>
      <c r="AN3" s="2"/>
      <c r="AO3" s="2"/>
      <c r="AP3" s="2"/>
      <c r="AQ3" s="2"/>
      <c r="AR3" s="2"/>
      <c r="AS3" s="94">
        <v>45962.0</v>
      </c>
      <c r="AT3" s="2"/>
      <c r="AU3" s="2"/>
      <c r="AV3" s="2"/>
      <c r="AW3" s="2"/>
      <c r="AX3" s="2"/>
      <c r="AY3" s="9"/>
      <c r="AZ3" s="95">
        <v>45992.0</v>
      </c>
      <c r="BG3" s="95"/>
      <c r="BH3" s="95">
        <v>46023.0</v>
      </c>
      <c r="BI3" s="95"/>
      <c r="BJ3" s="95"/>
      <c r="BK3" s="95"/>
      <c r="BL3" s="95"/>
      <c r="BM3" s="95"/>
      <c r="BN3" s="95"/>
      <c r="BO3" s="95"/>
      <c r="BP3" s="95"/>
      <c r="BQ3" s="95">
        <v>46054.0</v>
      </c>
      <c r="BR3" s="95"/>
      <c r="BS3" s="95"/>
      <c r="BT3" s="95"/>
      <c r="BU3" s="95"/>
      <c r="BV3" s="95"/>
      <c r="BW3" s="95"/>
      <c r="BX3" s="95">
        <v>46082.0</v>
      </c>
      <c r="BY3" s="95"/>
      <c r="BZ3" s="95"/>
      <c r="CA3" s="95"/>
      <c r="CB3" s="95">
        <v>46113.0</v>
      </c>
      <c r="CC3" s="96"/>
      <c r="CD3" s="95"/>
      <c r="CE3" s="95"/>
      <c r="CF3" s="95"/>
      <c r="CG3" s="95"/>
      <c r="CH3" s="95"/>
      <c r="CI3" s="97"/>
    </row>
    <row r="4" ht="15.75" customHeight="1">
      <c r="A4" s="98"/>
      <c r="B4" s="99"/>
      <c r="C4" s="100" t="s">
        <v>50</v>
      </c>
      <c r="D4" s="100" t="s">
        <v>51</v>
      </c>
      <c r="E4" s="100" t="s">
        <v>53</v>
      </c>
      <c r="F4" s="101" t="s">
        <v>52</v>
      </c>
      <c r="G4" s="101" t="s">
        <v>57</v>
      </c>
      <c r="H4" s="102" t="s">
        <v>54</v>
      </c>
      <c r="I4" s="102" t="s">
        <v>55</v>
      </c>
      <c r="J4" s="100" t="s">
        <v>50</v>
      </c>
      <c r="K4" s="100" t="s">
        <v>51</v>
      </c>
      <c r="L4" s="100" t="s">
        <v>53</v>
      </c>
      <c r="M4" s="101" t="s">
        <v>52</v>
      </c>
      <c r="N4" s="101" t="s">
        <v>57</v>
      </c>
      <c r="O4" s="102" t="s">
        <v>54</v>
      </c>
      <c r="P4" s="102" t="s">
        <v>55</v>
      </c>
      <c r="Q4" s="100" t="s">
        <v>50</v>
      </c>
      <c r="R4" s="100" t="s">
        <v>51</v>
      </c>
      <c r="S4" s="100" t="s">
        <v>53</v>
      </c>
      <c r="T4" s="101" t="s">
        <v>52</v>
      </c>
      <c r="U4" s="101" t="s">
        <v>57</v>
      </c>
      <c r="V4" s="102" t="s">
        <v>54</v>
      </c>
      <c r="W4" s="102" t="s">
        <v>55</v>
      </c>
      <c r="X4" s="100" t="s">
        <v>50</v>
      </c>
      <c r="Y4" s="100" t="s">
        <v>51</v>
      </c>
      <c r="Z4" s="100" t="s">
        <v>53</v>
      </c>
      <c r="AA4" s="101" t="s">
        <v>52</v>
      </c>
      <c r="AB4" s="101" t="s">
        <v>57</v>
      </c>
      <c r="AC4" s="102" t="s">
        <v>54</v>
      </c>
      <c r="AD4" s="102" t="s">
        <v>55</v>
      </c>
      <c r="AE4" s="100" t="s">
        <v>50</v>
      </c>
      <c r="AF4" s="100" t="s">
        <v>51</v>
      </c>
      <c r="AG4" s="100" t="s">
        <v>53</v>
      </c>
      <c r="AH4" s="101" t="s">
        <v>52</v>
      </c>
      <c r="AI4" s="101" t="s">
        <v>57</v>
      </c>
      <c r="AJ4" s="102" t="s">
        <v>54</v>
      </c>
      <c r="AK4" s="102" t="s">
        <v>55</v>
      </c>
      <c r="AL4" s="100" t="s">
        <v>50</v>
      </c>
      <c r="AM4" s="100" t="s">
        <v>51</v>
      </c>
      <c r="AN4" s="100" t="s">
        <v>53</v>
      </c>
      <c r="AO4" s="101" t="s">
        <v>52</v>
      </c>
      <c r="AP4" s="101" t="s">
        <v>57</v>
      </c>
      <c r="AQ4" s="102" t="s">
        <v>54</v>
      </c>
      <c r="AR4" s="103" t="s">
        <v>55</v>
      </c>
      <c r="AS4" s="100" t="s">
        <v>50</v>
      </c>
      <c r="AT4" s="100" t="s">
        <v>51</v>
      </c>
      <c r="AU4" s="100" t="s">
        <v>53</v>
      </c>
      <c r="AV4" s="101" t="s">
        <v>52</v>
      </c>
      <c r="AW4" s="101" t="s">
        <v>57</v>
      </c>
      <c r="AX4" s="102" t="s">
        <v>54</v>
      </c>
      <c r="AY4" s="103" t="s">
        <v>55</v>
      </c>
      <c r="AZ4" s="100" t="s">
        <v>50</v>
      </c>
      <c r="BA4" s="100" t="s">
        <v>51</v>
      </c>
      <c r="BB4" s="100" t="s">
        <v>53</v>
      </c>
      <c r="BC4" s="101" t="s">
        <v>52</v>
      </c>
      <c r="BD4" s="101" t="s">
        <v>57</v>
      </c>
      <c r="BE4" s="102" t="s">
        <v>54</v>
      </c>
      <c r="BF4" s="103" t="s">
        <v>55</v>
      </c>
      <c r="BG4" s="100" t="s">
        <v>50</v>
      </c>
      <c r="BH4" s="100" t="s">
        <v>51</v>
      </c>
      <c r="BI4" s="100" t="s">
        <v>53</v>
      </c>
      <c r="BJ4" s="101" t="s">
        <v>52</v>
      </c>
      <c r="BK4" s="101" t="s">
        <v>57</v>
      </c>
      <c r="BL4" s="102" t="s">
        <v>54</v>
      </c>
      <c r="BM4" s="103" t="s">
        <v>55</v>
      </c>
      <c r="BN4" s="100" t="s">
        <v>50</v>
      </c>
      <c r="BO4" s="100" t="s">
        <v>51</v>
      </c>
      <c r="BP4" s="100" t="s">
        <v>53</v>
      </c>
      <c r="BQ4" s="101" t="s">
        <v>52</v>
      </c>
      <c r="BR4" s="101" t="s">
        <v>57</v>
      </c>
      <c r="BS4" s="102" t="s">
        <v>54</v>
      </c>
      <c r="BT4" s="103" t="s">
        <v>55</v>
      </c>
      <c r="BU4" s="100" t="s">
        <v>50</v>
      </c>
      <c r="BV4" s="100" t="s">
        <v>51</v>
      </c>
      <c r="BW4" s="100" t="s">
        <v>53</v>
      </c>
      <c r="BX4" s="101" t="s">
        <v>52</v>
      </c>
      <c r="BY4" s="101" t="s">
        <v>57</v>
      </c>
      <c r="BZ4" s="102" t="s">
        <v>54</v>
      </c>
      <c r="CA4" s="103" t="s">
        <v>55</v>
      </c>
      <c r="CB4" s="100" t="s">
        <v>50</v>
      </c>
      <c r="CC4" s="100" t="s">
        <v>51</v>
      </c>
      <c r="CD4" s="100" t="s">
        <v>53</v>
      </c>
      <c r="CE4" s="101" t="s">
        <v>52</v>
      </c>
      <c r="CF4" s="101" t="s">
        <v>57</v>
      </c>
      <c r="CG4" s="102" t="s">
        <v>54</v>
      </c>
      <c r="CH4" s="103" t="s">
        <v>55</v>
      </c>
      <c r="CI4" s="81"/>
    </row>
    <row r="5" ht="15.75" customHeight="1">
      <c r="A5" s="98"/>
      <c r="B5" s="104" t="s">
        <v>10</v>
      </c>
      <c r="C5" s="105">
        <v>6.0</v>
      </c>
      <c r="D5" s="105">
        <v>2.0</v>
      </c>
      <c r="E5" s="105">
        <v>6.0</v>
      </c>
      <c r="F5" s="105">
        <f t="shared" ref="F5:F44" si="1">C5+D5</f>
        <v>8</v>
      </c>
      <c r="G5" s="105">
        <v>6.0</v>
      </c>
      <c r="H5" s="105">
        <f t="shared" ref="H5:H44" si="2">F5/8*100</f>
        <v>100</v>
      </c>
      <c r="I5" s="105">
        <f t="shared" ref="I5:I44" si="3">G5/6*100</f>
        <v>100</v>
      </c>
      <c r="J5" s="105">
        <v>10.0</v>
      </c>
      <c r="K5" s="105">
        <v>4.0</v>
      </c>
      <c r="L5" s="106" t="s">
        <v>77</v>
      </c>
      <c r="M5" s="105">
        <f t="shared" ref="M5:M44" si="4">(J5+K5+F5)</f>
        <v>22</v>
      </c>
      <c r="N5" s="106" t="s">
        <v>78</v>
      </c>
      <c r="O5" s="105">
        <f t="shared" ref="O5:O44" si="5">M5/22*100</f>
        <v>100</v>
      </c>
      <c r="P5" s="107">
        <v>100.0</v>
      </c>
      <c r="Q5" s="106">
        <v>16.0</v>
      </c>
      <c r="R5" s="106">
        <v>5.0</v>
      </c>
      <c r="S5" s="106">
        <v>7.0</v>
      </c>
      <c r="T5" s="85">
        <f t="shared" ref="T5:T44" si="6">SUM(R5,Q5,M5)</f>
        <v>43</v>
      </c>
      <c r="U5" s="106" t="s">
        <v>79</v>
      </c>
      <c r="V5" s="85">
        <f t="shared" ref="V5:V44" si="7">T5/43%</f>
        <v>100</v>
      </c>
      <c r="W5" s="106">
        <v>100.0</v>
      </c>
      <c r="X5" s="106">
        <v>11.0</v>
      </c>
      <c r="Y5" s="106">
        <v>4.0</v>
      </c>
      <c r="Z5" s="106">
        <v>8.0</v>
      </c>
      <c r="AA5" s="85">
        <f t="shared" ref="AA5:AA44" si="8">T5+X5+Y5</f>
        <v>58</v>
      </c>
      <c r="AB5" s="106" t="s">
        <v>80</v>
      </c>
      <c r="AC5" s="85">
        <f t="shared" ref="AC5:AC44" si="9">AA5/58%</f>
        <v>100</v>
      </c>
      <c r="AD5" s="106">
        <v>100.0</v>
      </c>
      <c r="AE5" s="106">
        <v>13.0</v>
      </c>
      <c r="AF5" s="106">
        <v>3.0</v>
      </c>
      <c r="AG5" s="106">
        <v>5.0</v>
      </c>
      <c r="AH5" s="106">
        <f t="shared" ref="AH5:AH44" si="10">AE5+AF5+AA5</f>
        <v>74</v>
      </c>
      <c r="AI5" s="106" t="s">
        <v>81</v>
      </c>
      <c r="AJ5" s="108">
        <f t="shared" ref="AJ5:AJ44" si="11">AH5/74*100</f>
        <v>100</v>
      </c>
      <c r="AK5" s="108">
        <v>100.0</v>
      </c>
      <c r="AL5" s="106">
        <v>10.0</v>
      </c>
      <c r="AM5" s="106">
        <v>4.0</v>
      </c>
      <c r="AN5" s="106">
        <v>8.0</v>
      </c>
      <c r="AO5" s="85">
        <f t="shared" ref="AO5:AO44" si="12">AH5+AL5+AM5</f>
        <v>88</v>
      </c>
      <c r="AP5" s="106" t="s">
        <v>82</v>
      </c>
      <c r="AQ5" s="85">
        <f t="shared" ref="AQ5:AQ44" si="13">AO5/88%</f>
        <v>100</v>
      </c>
      <c r="AR5" s="106">
        <v>100.0</v>
      </c>
      <c r="AS5" s="106">
        <v>11.0</v>
      </c>
      <c r="AT5" s="106">
        <v>3.0</v>
      </c>
      <c r="AU5" s="106">
        <v>8.0</v>
      </c>
      <c r="AV5" s="85">
        <f t="shared" ref="AV5:AV44" si="14">AO5+AS5+AT5</f>
        <v>102</v>
      </c>
      <c r="AW5" s="106" t="s">
        <v>83</v>
      </c>
      <c r="AX5" s="85">
        <f t="shared" ref="AX5:AX44" si="15">AV5/102%</f>
        <v>100</v>
      </c>
      <c r="AY5" s="106">
        <v>100.0</v>
      </c>
      <c r="AZ5" s="106">
        <v>2.0</v>
      </c>
      <c r="BA5" s="106">
        <v>1.0</v>
      </c>
      <c r="BB5" s="106">
        <v>12.0</v>
      </c>
      <c r="BC5" s="85">
        <f t="shared" ref="BC5:BC44" si="16">AV5+AZ5+BA5</f>
        <v>105</v>
      </c>
      <c r="BD5" s="106" t="s">
        <v>84</v>
      </c>
      <c r="BE5" s="85">
        <f t="shared" ref="BE5:BE44" si="17">BC5/105%</f>
        <v>100</v>
      </c>
      <c r="BF5" s="106">
        <v>100.0</v>
      </c>
      <c r="BG5" s="106">
        <v>5.0</v>
      </c>
      <c r="BH5" s="106">
        <v>2.0</v>
      </c>
      <c r="BI5" s="106">
        <v>8.0</v>
      </c>
      <c r="BJ5" s="85">
        <f t="shared" ref="BJ5:BJ44" si="18">(BC5+BG5+BH5)</f>
        <v>112</v>
      </c>
      <c r="BK5" s="106" t="s">
        <v>85</v>
      </c>
      <c r="BL5" s="85">
        <f>BJ5/112%</f>
        <v>100</v>
      </c>
      <c r="BM5" s="106">
        <v>100.0</v>
      </c>
      <c r="BN5" s="106">
        <v>2.0</v>
      </c>
      <c r="BO5" s="106">
        <v>3.0</v>
      </c>
      <c r="BP5" s="106">
        <v>16.0</v>
      </c>
      <c r="BQ5" s="85">
        <f t="shared" ref="BQ5:BQ44" si="19">(BJ5+BN5+BO5)</f>
        <v>117</v>
      </c>
      <c r="BR5" s="106" t="s">
        <v>86</v>
      </c>
      <c r="BS5" s="85">
        <f t="shared" ref="BS5:BS44" si="20">(BQ5/117)*100</f>
        <v>100</v>
      </c>
      <c r="BT5" s="85"/>
      <c r="BU5" s="106">
        <v>5.0</v>
      </c>
      <c r="BV5" s="106">
        <v>3.0</v>
      </c>
      <c r="BW5" s="106">
        <v>13.0</v>
      </c>
      <c r="BX5" s="85">
        <f t="shared" ref="BX5:BX44" si="21">(BQ5+BU5+BV5)</f>
        <v>125</v>
      </c>
      <c r="BY5" s="106" t="s">
        <v>87</v>
      </c>
      <c r="BZ5" s="85">
        <f t="shared" ref="BZ5:BZ44" si="22">(BX5/125)*100</f>
        <v>100</v>
      </c>
      <c r="CA5" s="106">
        <v>100.0</v>
      </c>
      <c r="CB5" s="106">
        <v>2.0</v>
      </c>
      <c r="CC5" s="106">
        <v>2.0</v>
      </c>
      <c r="CD5" s="106">
        <v>13.0</v>
      </c>
      <c r="CE5" s="85">
        <f t="shared" ref="CE5:CE44" si="23">(BX5+CB5+CC5)</f>
        <v>129</v>
      </c>
      <c r="CF5" s="106" t="s">
        <v>88</v>
      </c>
      <c r="CG5" s="106">
        <v>100.0</v>
      </c>
      <c r="CH5" s="40">
        <v>100.0</v>
      </c>
    </row>
    <row r="6" ht="15.75" customHeight="1">
      <c r="A6" s="109">
        <v>1.0</v>
      </c>
      <c r="B6" s="109" t="s">
        <v>11</v>
      </c>
      <c r="C6" s="105">
        <v>5.0</v>
      </c>
      <c r="D6" s="105">
        <v>2.0</v>
      </c>
      <c r="E6" s="105">
        <v>4.0</v>
      </c>
      <c r="F6" s="105">
        <f t="shared" si="1"/>
        <v>7</v>
      </c>
      <c r="G6" s="105">
        <v>4.0</v>
      </c>
      <c r="H6" s="105">
        <f t="shared" si="2"/>
        <v>87.5</v>
      </c>
      <c r="I6" s="105">
        <f t="shared" si="3"/>
        <v>66.66666667</v>
      </c>
      <c r="J6" s="105">
        <v>9.0</v>
      </c>
      <c r="K6" s="105">
        <v>4.0</v>
      </c>
      <c r="L6" s="105">
        <v>10.0</v>
      </c>
      <c r="M6" s="105">
        <f t="shared" si="4"/>
        <v>20</v>
      </c>
      <c r="N6" s="85">
        <f t="shared" ref="N6:N44" si="24">G6+L6</f>
        <v>14</v>
      </c>
      <c r="O6" s="105">
        <f t="shared" si="5"/>
        <v>90.90909091</v>
      </c>
      <c r="P6" s="105">
        <f t="shared" ref="P6:P25" si="25">N6/16*100</f>
        <v>87.5</v>
      </c>
      <c r="Q6" s="106">
        <v>14.0</v>
      </c>
      <c r="R6" s="106">
        <v>4.0</v>
      </c>
      <c r="S6" s="106">
        <v>5.0</v>
      </c>
      <c r="T6" s="85">
        <f t="shared" si="6"/>
        <v>38</v>
      </c>
      <c r="U6" s="85">
        <f t="shared" ref="U6:U44" si="26">N6+S6</f>
        <v>19</v>
      </c>
      <c r="V6" s="85">
        <f t="shared" si="7"/>
        <v>88.37209302</v>
      </c>
      <c r="W6" s="85">
        <f t="shared" ref="W6:W25" si="27">U6/23%</f>
        <v>82.60869565</v>
      </c>
      <c r="X6" s="106">
        <v>9.0</v>
      </c>
      <c r="Y6" s="106">
        <v>4.0</v>
      </c>
      <c r="Z6" s="106">
        <v>8.0</v>
      </c>
      <c r="AA6" s="85">
        <f t="shared" si="8"/>
        <v>51</v>
      </c>
      <c r="AB6" s="85">
        <f t="shared" ref="AB6:AB44" si="28">Z6+U6</f>
        <v>27</v>
      </c>
      <c r="AC6" s="85">
        <f t="shared" si="9"/>
        <v>87.93103448</v>
      </c>
      <c r="AD6" s="85">
        <f t="shared" ref="AD6:AD25" si="29">AB6/31%</f>
        <v>87.09677419</v>
      </c>
      <c r="AE6" s="106">
        <v>11.0</v>
      </c>
      <c r="AF6" s="106">
        <v>3.0</v>
      </c>
      <c r="AG6" s="106">
        <v>5.0</v>
      </c>
      <c r="AH6" s="106">
        <f t="shared" si="10"/>
        <v>65</v>
      </c>
      <c r="AI6" s="85">
        <f t="shared" ref="AI6:AI44" si="30">AB6+AG5</f>
        <v>32</v>
      </c>
      <c r="AJ6" s="108">
        <f t="shared" si="11"/>
        <v>87.83783784</v>
      </c>
      <c r="AK6" s="110">
        <f t="shared" ref="AK6:AK25" si="31">AI6/36%</f>
        <v>88.88888889</v>
      </c>
      <c r="AL6" s="106">
        <v>10.0</v>
      </c>
      <c r="AM6" s="106">
        <v>3.0</v>
      </c>
      <c r="AN6" s="106">
        <v>6.0</v>
      </c>
      <c r="AO6" s="85">
        <f t="shared" si="12"/>
        <v>78</v>
      </c>
      <c r="AP6" s="85">
        <f t="shared" ref="AP6:AP44" si="32">AI6+AN6</f>
        <v>38</v>
      </c>
      <c r="AQ6" s="85">
        <f t="shared" si="13"/>
        <v>88.63636364</v>
      </c>
      <c r="AR6" s="85">
        <f t="shared" ref="AR6:AR25" si="33">AP6/44%</f>
        <v>86.36363636</v>
      </c>
      <c r="AS6" s="106">
        <v>11.0</v>
      </c>
      <c r="AT6" s="106">
        <v>2.0</v>
      </c>
      <c r="AU6" s="106">
        <v>6.0</v>
      </c>
      <c r="AV6" s="85">
        <f t="shared" si="14"/>
        <v>91</v>
      </c>
      <c r="AW6" s="85">
        <f t="shared" ref="AW6:AW44" si="34">AP6+AU6</f>
        <v>44</v>
      </c>
      <c r="AX6" s="85">
        <f t="shared" si="15"/>
        <v>89.21568627</v>
      </c>
      <c r="AY6" s="85">
        <f t="shared" ref="AY6:AY25" si="35">AW6/52%</f>
        <v>84.61538462</v>
      </c>
      <c r="AZ6" s="106">
        <v>2.0</v>
      </c>
      <c r="BA6" s="106">
        <v>1.0</v>
      </c>
      <c r="BB6" s="106">
        <v>10.0</v>
      </c>
      <c r="BC6" s="85">
        <f t="shared" si="16"/>
        <v>94</v>
      </c>
      <c r="BD6" s="85">
        <f t="shared" ref="BD6:BD44" si="36">AW6+BB6</f>
        <v>54</v>
      </c>
      <c r="BE6" s="85">
        <f t="shared" si="17"/>
        <v>89.52380952</v>
      </c>
      <c r="BF6" s="85">
        <f t="shared" ref="BF6:BF25" si="37">BD6/64%</f>
        <v>84.375</v>
      </c>
      <c r="BG6" s="106">
        <v>3.0</v>
      </c>
      <c r="BH6" s="106">
        <v>2.0</v>
      </c>
      <c r="BI6" s="106">
        <v>8.0</v>
      </c>
      <c r="BJ6" s="85">
        <f t="shared" si="18"/>
        <v>99</v>
      </c>
      <c r="BK6" s="85">
        <f t="shared" ref="BK6:BK44" si="38">BD6+BI6</f>
        <v>62</v>
      </c>
      <c r="BL6" s="85">
        <f>(BJ6/112%)</f>
        <v>88.39285714</v>
      </c>
      <c r="BM6" s="85">
        <f t="shared" ref="BM6:BM25" si="39">BK6/72%</f>
        <v>86.11111111</v>
      </c>
      <c r="BN6" s="106">
        <v>2.0</v>
      </c>
      <c r="BO6" s="106">
        <v>2.0</v>
      </c>
      <c r="BP6" s="106">
        <v>8.0</v>
      </c>
      <c r="BQ6" s="85">
        <f t="shared" si="19"/>
        <v>103</v>
      </c>
      <c r="BR6" s="85">
        <f t="shared" ref="BR6:BR44" si="40">BK6+BP6</f>
        <v>70</v>
      </c>
      <c r="BS6" s="85">
        <f t="shared" si="20"/>
        <v>88.03418803</v>
      </c>
      <c r="BT6" s="85">
        <f t="shared" ref="BT6:BT25" si="41">(BR6/88%)</f>
        <v>79.54545455</v>
      </c>
      <c r="BU6" s="106">
        <v>5.0</v>
      </c>
      <c r="BV6" s="106">
        <v>2.0</v>
      </c>
      <c r="BW6" s="106">
        <v>11.0</v>
      </c>
      <c r="BX6" s="85">
        <f t="shared" si="21"/>
        <v>110</v>
      </c>
      <c r="BY6" s="85">
        <f t="shared" ref="BY6:BY44" si="42">BR6+BW6</f>
        <v>81</v>
      </c>
      <c r="BZ6" s="85">
        <f t="shared" si="22"/>
        <v>88</v>
      </c>
      <c r="CA6" s="85">
        <f t="shared" ref="CA6:CA25" si="43">BY6/101%</f>
        <v>80.1980198</v>
      </c>
      <c r="CB6" s="106">
        <v>2.0</v>
      </c>
      <c r="CC6" s="106">
        <v>0.0</v>
      </c>
      <c r="CD6" s="106">
        <v>12.0</v>
      </c>
      <c r="CE6" s="85">
        <f t="shared" si="23"/>
        <v>112</v>
      </c>
      <c r="CF6" s="85">
        <f t="shared" ref="CF6:CF44" si="44">BY6+CD6</f>
        <v>93</v>
      </c>
      <c r="CG6" s="85">
        <f t="shared" ref="CG6:CG44" si="45">(CE6/129)*100</f>
        <v>86.82170543</v>
      </c>
      <c r="CH6" s="85">
        <f t="shared" ref="CH6:CH26" si="46">(CE6/114)*100</f>
        <v>98.24561404</v>
      </c>
    </row>
    <row r="7" ht="15.75" customHeight="1">
      <c r="A7" s="109">
        <v>2.0</v>
      </c>
      <c r="B7" s="109" t="s">
        <v>12</v>
      </c>
      <c r="C7" s="105">
        <v>6.0</v>
      </c>
      <c r="D7" s="105">
        <v>1.0</v>
      </c>
      <c r="E7" s="105">
        <v>6.0</v>
      </c>
      <c r="F7" s="105">
        <f t="shared" si="1"/>
        <v>7</v>
      </c>
      <c r="G7" s="105">
        <v>6.0</v>
      </c>
      <c r="H7" s="105">
        <f t="shared" si="2"/>
        <v>87.5</v>
      </c>
      <c r="I7" s="105">
        <f t="shared" si="3"/>
        <v>100</v>
      </c>
      <c r="J7" s="105">
        <v>9.0</v>
      </c>
      <c r="K7" s="105">
        <v>4.0</v>
      </c>
      <c r="L7" s="105">
        <v>10.0</v>
      </c>
      <c r="M7" s="105">
        <f t="shared" si="4"/>
        <v>20</v>
      </c>
      <c r="N7" s="85">
        <f t="shared" si="24"/>
        <v>16</v>
      </c>
      <c r="O7" s="105">
        <f t="shared" si="5"/>
        <v>90.90909091</v>
      </c>
      <c r="P7" s="105">
        <f t="shared" si="25"/>
        <v>100</v>
      </c>
      <c r="Q7" s="106">
        <v>15.0</v>
      </c>
      <c r="R7" s="106">
        <v>5.0</v>
      </c>
      <c r="S7" s="106">
        <v>5.0</v>
      </c>
      <c r="T7" s="85">
        <f t="shared" si="6"/>
        <v>40</v>
      </c>
      <c r="U7" s="85">
        <f t="shared" si="26"/>
        <v>21</v>
      </c>
      <c r="V7" s="85">
        <f t="shared" si="7"/>
        <v>93.02325581</v>
      </c>
      <c r="W7" s="85">
        <f t="shared" si="27"/>
        <v>91.30434783</v>
      </c>
      <c r="X7" s="106">
        <v>11.0</v>
      </c>
      <c r="Y7" s="106">
        <v>4.0</v>
      </c>
      <c r="Z7" s="106">
        <v>8.0</v>
      </c>
      <c r="AA7" s="85">
        <f t="shared" si="8"/>
        <v>55</v>
      </c>
      <c r="AB7" s="85">
        <f t="shared" si="28"/>
        <v>29</v>
      </c>
      <c r="AC7" s="85">
        <f t="shared" si="9"/>
        <v>94.82758621</v>
      </c>
      <c r="AD7" s="85">
        <f t="shared" si="29"/>
        <v>93.5483871</v>
      </c>
      <c r="AE7" s="106">
        <v>13.0</v>
      </c>
      <c r="AF7" s="106">
        <v>3.0</v>
      </c>
      <c r="AG7" s="106">
        <v>5.0</v>
      </c>
      <c r="AH7" s="106">
        <f t="shared" si="10"/>
        <v>71</v>
      </c>
      <c r="AI7" s="85">
        <f t="shared" si="30"/>
        <v>34</v>
      </c>
      <c r="AJ7" s="108">
        <f t="shared" si="11"/>
        <v>95.94594595</v>
      </c>
      <c r="AK7" s="110">
        <f t="shared" si="31"/>
        <v>94.44444444</v>
      </c>
      <c r="AL7" s="106">
        <v>9.0</v>
      </c>
      <c r="AM7" s="106">
        <v>4.0</v>
      </c>
      <c r="AN7" s="106">
        <v>8.0</v>
      </c>
      <c r="AO7" s="85">
        <f t="shared" si="12"/>
        <v>84</v>
      </c>
      <c r="AP7" s="85">
        <f t="shared" si="32"/>
        <v>42</v>
      </c>
      <c r="AQ7" s="85">
        <f t="shared" si="13"/>
        <v>95.45454545</v>
      </c>
      <c r="AR7" s="85">
        <f t="shared" si="33"/>
        <v>95.45454545</v>
      </c>
      <c r="AS7" s="106">
        <v>9.0</v>
      </c>
      <c r="AT7" s="106">
        <v>2.0</v>
      </c>
      <c r="AU7" s="106">
        <v>6.0</v>
      </c>
      <c r="AV7" s="85">
        <f t="shared" si="14"/>
        <v>95</v>
      </c>
      <c r="AW7" s="85">
        <f t="shared" si="34"/>
        <v>48</v>
      </c>
      <c r="AX7" s="85">
        <f t="shared" si="15"/>
        <v>93.1372549</v>
      </c>
      <c r="AY7" s="85">
        <f t="shared" si="35"/>
        <v>92.30769231</v>
      </c>
      <c r="AZ7" s="106">
        <v>2.0</v>
      </c>
      <c r="BA7" s="106">
        <v>1.0</v>
      </c>
      <c r="BB7" s="106">
        <v>12.0</v>
      </c>
      <c r="BC7" s="85">
        <f t="shared" si="16"/>
        <v>98</v>
      </c>
      <c r="BD7" s="85">
        <f t="shared" si="36"/>
        <v>60</v>
      </c>
      <c r="BE7" s="85">
        <f t="shared" si="17"/>
        <v>93.33333333</v>
      </c>
      <c r="BF7" s="85">
        <f t="shared" si="37"/>
        <v>93.75</v>
      </c>
      <c r="BG7" s="106">
        <v>5.0</v>
      </c>
      <c r="BH7" s="106">
        <v>2.0</v>
      </c>
      <c r="BI7" s="106">
        <v>8.0</v>
      </c>
      <c r="BJ7" s="85">
        <f t="shared" si="18"/>
        <v>105</v>
      </c>
      <c r="BK7" s="85">
        <f t="shared" si="38"/>
        <v>68</v>
      </c>
      <c r="BL7" s="85">
        <f t="shared" ref="BL7:BL44" si="47">BJ7/112%</f>
        <v>93.75</v>
      </c>
      <c r="BM7" s="85">
        <f t="shared" si="39"/>
        <v>94.44444444</v>
      </c>
      <c r="BN7" s="106">
        <v>2.0</v>
      </c>
      <c r="BO7" s="106">
        <v>3.0</v>
      </c>
      <c r="BP7" s="106">
        <v>16.0</v>
      </c>
      <c r="BQ7" s="85">
        <f t="shared" si="19"/>
        <v>110</v>
      </c>
      <c r="BR7" s="85">
        <f t="shared" si="40"/>
        <v>84</v>
      </c>
      <c r="BS7" s="85">
        <f t="shared" si="20"/>
        <v>94.01709402</v>
      </c>
      <c r="BT7" s="85">
        <f t="shared" si="41"/>
        <v>95.45454545</v>
      </c>
      <c r="BU7" s="106">
        <v>5.0</v>
      </c>
      <c r="BV7" s="106">
        <v>2.0</v>
      </c>
      <c r="BW7" s="106">
        <v>13.0</v>
      </c>
      <c r="BX7" s="85">
        <f t="shared" si="21"/>
        <v>117</v>
      </c>
      <c r="BY7" s="85">
        <f t="shared" si="42"/>
        <v>97</v>
      </c>
      <c r="BZ7" s="85">
        <f t="shared" si="22"/>
        <v>93.6</v>
      </c>
      <c r="CA7" s="85">
        <f t="shared" si="43"/>
        <v>96.03960396</v>
      </c>
      <c r="CB7" s="106">
        <v>2.0</v>
      </c>
      <c r="CC7" s="106">
        <v>2.0</v>
      </c>
      <c r="CD7" s="106">
        <v>12.0</v>
      </c>
      <c r="CE7" s="85">
        <f t="shared" si="23"/>
        <v>121</v>
      </c>
      <c r="CF7" s="85">
        <f t="shared" si="44"/>
        <v>109</v>
      </c>
      <c r="CG7" s="85">
        <f t="shared" si="45"/>
        <v>93.79844961</v>
      </c>
      <c r="CH7" s="85">
        <f t="shared" si="46"/>
        <v>106.1403509</v>
      </c>
    </row>
    <row r="8" ht="15.75" customHeight="1">
      <c r="A8" s="109">
        <v>3.0</v>
      </c>
      <c r="B8" s="109" t="s">
        <v>13</v>
      </c>
      <c r="C8" s="105">
        <v>6.0</v>
      </c>
      <c r="D8" s="105">
        <v>2.0</v>
      </c>
      <c r="E8" s="105">
        <v>6.0</v>
      </c>
      <c r="F8" s="105">
        <f t="shared" si="1"/>
        <v>8</v>
      </c>
      <c r="G8" s="105">
        <v>6.0</v>
      </c>
      <c r="H8" s="105">
        <f t="shared" si="2"/>
        <v>100</v>
      </c>
      <c r="I8" s="105">
        <f t="shared" si="3"/>
        <v>100</v>
      </c>
      <c r="J8" s="105">
        <v>9.0</v>
      </c>
      <c r="K8" s="105">
        <v>3.0</v>
      </c>
      <c r="L8" s="105">
        <v>8.0</v>
      </c>
      <c r="M8" s="105">
        <f t="shared" si="4"/>
        <v>20</v>
      </c>
      <c r="N8" s="85">
        <f t="shared" si="24"/>
        <v>14</v>
      </c>
      <c r="O8" s="105">
        <f t="shared" si="5"/>
        <v>90.90909091</v>
      </c>
      <c r="P8" s="105">
        <f t="shared" si="25"/>
        <v>87.5</v>
      </c>
      <c r="Q8" s="106">
        <v>15.0</v>
      </c>
      <c r="R8" s="106">
        <v>5.0</v>
      </c>
      <c r="S8" s="106">
        <v>7.0</v>
      </c>
      <c r="T8" s="85">
        <f t="shared" si="6"/>
        <v>40</v>
      </c>
      <c r="U8" s="85">
        <f t="shared" si="26"/>
        <v>21</v>
      </c>
      <c r="V8" s="85">
        <f t="shared" si="7"/>
        <v>93.02325581</v>
      </c>
      <c r="W8" s="85">
        <f t="shared" si="27"/>
        <v>91.30434783</v>
      </c>
      <c r="X8" s="106">
        <v>8.0</v>
      </c>
      <c r="Y8" s="106">
        <v>4.0</v>
      </c>
      <c r="Z8" s="106">
        <v>6.0</v>
      </c>
      <c r="AA8" s="85">
        <f t="shared" si="8"/>
        <v>52</v>
      </c>
      <c r="AB8" s="85">
        <f t="shared" si="28"/>
        <v>27</v>
      </c>
      <c r="AC8" s="85">
        <f t="shared" si="9"/>
        <v>89.65517241</v>
      </c>
      <c r="AD8" s="85">
        <f t="shared" si="29"/>
        <v>87.09677419</v>
      </c>
      <c r="AE8" s="106">
        <v>13.0</v>
      </c>
      <c r="AF8" s="106">
        <v>3.0</v>
      </c>
      <c r="AG8" s="106">
        <v>5.0</v>
      </c>
      <c r="AH8" s="106">
        <f t="shared" si="10"/>
        <v>68</v>
      </c>
      <c r="AI8" s="85">
        <f t="shared" si="30"/>
        <v>32</v>
      </c>
      <c r="AJ8" s="108">
        <f t="shared" si="11"/>
        <v>91.89189189</v>
      </c>
      <c r="AK8" s="110">
        <f t="shared" si="31"/>
        <v>88.88888889</v>
      </c>
      <c r="AL8" s="106">
        <v>10.0</v>
      </c>
      <c r="AM8" s="106">
        <v>4.0</v>
      </c>
      <c r="AN8" s="106">
        <v>8.0</v>
      </c>
      <c r="AO8" s="85">
        <f t="shared" si="12"/>
        <v>82</v>
      </c>
      <c r="AP8" s="85">
        <f t="shared" si="32"/>
        <v>40</v>
      </c>
      <c r="AQ8" s="85">
        <f t="shared" si="13"/>
        <v>93.18181818</v>
      </c>
      <c r="AR8" s="85">
        <f t="shared" si="33"/>
        <v>90.90909091</v>
      </c>
      <c r="AS8" s="106">
        <v>9.0</v>
      </c>
      <c r="AT8" s="106">
        <v>3.0</v>
      </c>
      <c r="AU8" s="106">
        <v>8.0</v>
      </c>
      <c r="AV8" s="85">
        <f t="shared" si="14"/>
        <v>94</v>
      </c>
      <c r="AW8" s="85">
        <f t="shared" si="34"/>
        <v>48</v>
      </c>
      <c r="AX8" s="85">
        <f t="shared" si="15"/>
        <v>92.15686275</v>
      </c>
      <c r="AY8" s="85">
        <f t="shared" si="35"/>
        <v>92.30769231</v>
      </c>
      <c r="AZ8" s="106">
        <v>2.0</v>
      </c>
      <c r="BA8" s="106">
        <v>0.0</v>
      </c>
      <c r="BB8" s="106">
        <v>12.0</v>
      </c>
      <c r="BC8" s="85">
        <f t="shared" si="16"/>
        <v>96</v>
      </c>
      <c r="BD8" s="85">
        <f t="shared" si="36"/>
        <v>60</v>
      </c>
      <c r="BE8" s="85">
        <f t="shared" si="17"/>
        <v>91.42857143</v>
      </c>
      <c r="BF8" s="85">
        <f t="shared" si="37"/>
        <v>93.75</v>
      </c>
      <c r="BG8" s="106">
        <v>4.0</v>
      </c>
      <c r="BH8" s="106">
        <v>2.0</v>
      </c>
      <c r="BI8" s="106">
        <v>6.0</v>
      </c>
      <c r="BJ8" s="85">
        <f t="shared" si="18"/>
        <v>102</v>
      </c>
      <c r="BK8" s="85">
        <f t="shared" si="38"/>
        <v>66</v>
      </c>
      <c r="BL8" s="85">
        <f t="shared" si="47"/>
        <v>91.07142857</v>
      </c>
      <c r="BM8" s="85">
        <f t="shared" si="39"/>
        <v>91.66666667</v>
      </c>
      <c r="BN8" s="106">
        <v>2.0</v>
      </c>
      <c r="BO8" s="106">
        <v>3.0</v>
      </c>
      <c r="BP8" s="106">
        <v>16.0</v>
      </c>
      <c r="BQ8" s="85">
        <f t="shared" si="19"/>
        <v>107</v>
      </c>
      <c r="BR8" s="85">
        <f t="shared" si="40"/>
        <v>82</v>
      </c>
      <c r="BS8" s="85">
        <f t="shared" si="20"/>
        <v>91.45299145</v>
      </c>
      <c r="BT8" s="85">
        <f t="shared" si="41"/>
        <v>93.18181818</v>
      </c>
      <c r="BU8" s="106">
        <v>4.0</v>
      </c>
      <c r="BV8" s="106">
        <v>3.0</v>
      </c>
      <c r="BW8" s="106">
        <v>13.0</v>
      </c>
      <c r="BX8" s="85">
        <f t="shared" si="21"/>
        <v>114</v>
      </c>
      <c r="BY8" s="85">
        <f t="shared" si="42"/>
        <v>95</v>
      </c>
      <c r="BZ8" s="85">
        <f t="shared" si="22"/>
        <v>91.2</v>
      </c>
      <c r="CA8" s="85">
        <f t="shared" si="43"/>
        <v>94.05940594</v>
      </c>
      <c r="CB8" s="106">
        <v>1.0</v>
      </c>
      <c r="CC8" s="106">
        <v>2.0</v>
      </c>
      <c r="CD8" s="106">
        <v>12.0</v>
      </c>
      <c r="CE8" s="85">
        <f t="shared" si="23"/>
        <v>117</v>
      </c>
      <c r="CF8" s="85">
        <f t="shared" si="44"/>
        <v>107</v>
      </c>
      <c r="CG8" s="85">
        <f t="shared" si="45"/>
        <v>90.69767442</v>
      </c>
      <c r="CH8" s="85">
        <f t="shared" si="46"/>
        <v>102.6315789</v>
      </c>
    </row>
    <row r="9" ht="15.75" customHeight="1">
      <c r="A9" s="109">
        <v>4.0</v>
      </c>
      <c r="B9" s="109" t="s">
        <v>14</v>
      </c>
      <c r="C9" s="105">
        <v>6.0</v>
      </c>
      <c r="D9" s="105">
        <v>2.0</v>
      </c>
      <c r="E9" s="105">
        <v>6.0</v>
      </c>
      <c r="F9" s="105">
        <f t="shared" si="1"/>
        <v>8</v>
      </c>
      <c r="G9" s="105">
        <v>6.0</v>
      </c>
      <c r="H9" s="105">
        <f t="shared" si="2"/>
        <v>100</v>
      </c>
      <c r="I9" s="105">
        <f t="shared" si="3"/>
        <v>100</v>
      </c>
      <c r="J9" s="105">
        <v>8.0</v>
      </c>
      <c r="K9" s="105">
        <v>4.0</v>
      </c>
      <c r="L9" s="105">
        <v>10.0</v>
      </c>
      <c r="M9" s="105">
        <f t="shared" si="4"/>
        <v>20</v>
      </c>
      <c r="N9" s="85">
        <f t="shared" si="24"/>
        <v>16</v>
      </c>
      <c r="O9" s="105">
        <f t="shared" si="5"/>
        <v>90.90909091</v>
      </c>
      <c r="P9" s="105">
        <f t="shared" si="25"/>
        <v>100</v>
      </c>
      <c r="Q9" s="106">
        <v>15.0</v>
      </c>
      <c r="R9" s="106">
        <v>5.0</v>
      </c>
      <c r="S9" s="106">
        <v>5.0</v>
      </c>
      <c r="T9" s="85">
        <f t="shared" si="6"/>
        <v>40</v>
      </c>
      <c r="U9" s="85">
        <f t="shared" si="26"/>
        <v>21</v>
      </c>
      <c r="V9" s="85">
        <f t="shared" si="7"/>
        <v>93.02325581</v>
      </c>
      <c r="W9" s="85">
        <f t="shared" si="27"/>
        <v>91.30434783</v>
      </c>
      <c r="X9" s="106">
        <v>11.0</v>
      </c>
      <c r="Y9" s="106">
        <v>3.0</v>
      </c>
      <c r="Z9" s="106">
        <v>8.0</v>
      </c>
      <c r="AA9" s="85">
        <f t="shared" si="8"/>
        <v>54</v>
      </c>
      <c r="AB9" s="85">
        <f t="shared" si="28"/>
        <v>29</v>
      </c>
      <c r="AC9" s="85">
        <f t="shared" si="9"/>
        <v>93.10344828</v>
      </c>
      <c r="AD9" s="85">
        <f t="shared" si="29"/>
        <v>93.5483871</v>
      </c>
      <c r="AE9" s="106">
        <v>9.0</v>
      </c>
      <c r="AF9" s="106">
        <v>3.0</v>
      </c>
      <c r="AG9" s="106">
        <v>5.0</v>
      </c>
      <c r="AH9" s="106">
        <f t="shared" si="10"/>
        <v>66</v>
      </c>
      <c r="AI9" s="85">
        <f t="shared" si="30"/>
        <v>34</v>
      </c>
      <c r="AJ9" s="108">
        <f t="shared" si="11"/>
        <v>89.18918919</v>
      </c>
      <c r="AK9" s="110">
        <f t="shared" si="31"/>
        <v>94.44444444</v>
      </c>
      <c r="AL9" s="106">
        <v>10.0</v>
      </c>
      <c r="AM9" s="106">
        <v>4.0</v>
      </c>
      <c r="AN9" s="106">
        <v>8.0</v>
      </c>
      <c r="AO9" s="85">
        <f t="shared" si="12"/>
        <v>80</v>
      </c>
      <c r="AP9" s="85">
        <f t="shared" si="32"/>
        <v>42</v>
      </c>
      <c r="AQ9" s="85">
        <f t="shared" si="13"/>
        <v>90.90909091</v>
      </c>
      <c r="AR9" s="85">
        <f t="shared" si="33"/>
        <v>95.45454545</v>
      </c>
      <c r="AS9" s="106">
        <v>6.0</v>
      </c>
      <c r="AT9" s="106">
        <v>1.0</v>
      </c>
      <c r="AU9" s="106">
        <v>4.0</v>
      </c>
      <c r="AV9" s="85">
        <f t="shared" si="14"/>
        <v>87</v>
      </c>
      <c r="AW9" s="85">
        <f t="shared" si="34"/>
        <v>46</v>
      </c>
      <c r="AX9" s="85">
        <f t="shared" si="15"/>
        <v>85.29411765</v>
      </c>
      <c r="AY9" s="85">
        <f t="shared" si="35"/>
        <v>88.46153846</v>
      </c>
      <c r="AZ9" s="106">
        <v>2.0</v>
      </c>
      <c r="BA9" s="106">
        <v>1.0</v>
      </c>
      <c r="BB9" s="106">
        <v>12.0</v>
      </c>
      <c r="BC9" s="85">
        <f t="shared" si="16"/>
        <v>90</v>
      </c>
      <c r="BD9" s="85">
        <f t="shared" si="36"/>
        <v>58</v>
      </c>
      <c r="BE9" s="85">
        <f t="shared" si="17"/>
        <v>85.71428571</v>
      </c>
      <c r="BF9" s="85">
        <f t="shared" si="37"/>
        <v>90.625</v>
      </c>
      <c r="BG9" s="106">
        <v>4.0</v>
      </c>
      <c r="BH9" s="106">
        <v>2.0</v>
      </c>
      <c r="BI9" s="106">
        <v>8.0</v>
      </c>
      <c r="BJ9" s="85">
        <f t="shared" si="18"/>
        <v>96</v>
      </c>
      <c r="BK9" s="85">
        <f t="shared" si="38"/>
        <v>66</v>
      </c>
      <c r="BL9" s="85">
        <f t="shared" si="47"/>
        <v>85.71428571</v>
      </c>
      <c r="BM9" s="85">
        <f t="shared" si="39"/>
        <v>91.66666667</v>
      </c>
      <c r="BN9" s="106">
        <v>2.0</v>
      </c>
      <c r="BO9" s="106">
        <v>3.0</v>
      </c>
      <c r="BP9" s="106">
        <v>16.0</v>
      </c>
      <c r="BQ9" s="85">
        <f t="shared" si="19"/>
        <v>101</v>
      </c>
      <c r="BR9" s="85">
        <f t="shared" si="40"/>
        <v>82</v>
      </c>
      <c r="BS9" s="85">
        <f t="shared" si="20"/>
        <v>86.32478632</v>
      </c>
      <c r="BT9" s="85">
        <f t="shared" si="41"/>
        <v>93.18181818</v>
      </c>
      <c r="BU9" s="106">
        <v>4.0</v>
      </c>
      <c r="BV9" s="106">
        <v>3.0</v>
      </c>
      <c r="BW9" s="106">
        <v>13.0</v>
      </c>
      <c r="BX9" s="85">
        <f t="shared" si="21"/>
        <v>108</v>
      </c>
      <c r="BY9" s="85">
        <f t="shared" si="42"/>
        <v>95</v>
      </c>
      <c r="BZ9" s="85">
        <f t="shared" si="22"/>
        <v>86.4</v>
      </c>
      <c r="CA9" s="85">
        <f t="shared" si="43"/>
        <v>94.05940594</v>
      </c>
      <c r="CB9" s="106">
        <v>2.0</v>
      </c>
      <c r="CC9" s="106">
        <v>2.0</v>
      </c>
      <c r="CD9" s="106">
        <v>13.0</v>
      </c>
      <c r="CE9" s="85">
        <f t="shared" si="23"/>
        <v>112</v>
      </c>
      <c r="CF9" s="85">
        <f t="shared" si="44"/>
        <v>108</v>
      </c>
      <c r="CG9" s="85">
        <f t="shared" si="45"/>
        <v>86.82170543</v>
      </c>
      <c r="CH9" s="85">
        <f t="shared" si="46"/>
        <v>98.24561404</v>
      </c>
    </row>
    <row r="10" ht="15.75" customHeight="1">
      <c r="A10" s="109">
        <v>5.0</v>
      </c>
      <c r="B10" s="109" t="s">
        <v>15</v>
      </c>
      <c r="C10" s="105">
        <v>3.0</v>
      </c>
      <c r="D10" s="105">
        <v>0.0</v>
      </c>
      <c r="E10" s="105">
        <v>4.0</v>
      </c>
      <c r="F10" s="105">
        <f t="shared" si="1"/>
        <v>3</v>
      </c>
      <c r="G10" s="105">
        <v>4.0</v>
      </c>
      <c r="H10" s="105">
        <f t="shared" si="2"/>
        <v>37.5</v>
      </c>
      <c r="I10" s="105">
        <f t="shared" si="3"/>
        <v>66.66666667</v>
      </c>
      <c r="J10" s="105">
        <v>8.0</v>
      </c>
      <c r="K10" s="105">
        <v>3.0</v>
      </c>
      <c r="L10" s="105">
        <v>8.0</v>
      </c>
      <c r="M10" s="105">
        <f t="shared" si="4"/>
        <v>14</v>
      </c>
      <c r="N10" s="85">
        <f t="shared" si="24"/>
        <v>12</v>
      </c>
      <c r="O10" s="105">
        <f t="shared" si="5"/>
        <v>63.63636364</v>
      </c>
      <c r="P10" s="105">
        <f t="shared" si="25"/>
        <v>75</v>
      </c>
      <c r="Q10" s="106">
        <v>10.0</v>
      </c>
      <c r="R10" s="106">
        <v>4.0</v>
      </c>
      <c r="S10" s="106">
        <v>5.0</v>
      </c>
      <c r="T10" s="85">
        <f t="shared" si="6"/>
        <v>28</v>
      </c>
      <c r="U10" s="85">
        <f t="shared" si="26"/>
        <v>17</v>
      </c>
      <c r="V10" s="85">
        <f t="shared" si="7"/>
        <v>65.11627907</v>
      </c>
      <c r="W10" s="85">
        <f t="shared" si="27"/>
        <v>73.91304348</v>
      </c>
      <c r="X10" s="106">
        <v>8.0</v>
      </c>
      <c r="Y10" s="106">
        <v>2.0</v>
      </c>
      <c r="Z10" s="106">
        <v>2.0</v>
      </c>
      <c r="AA10" s="85">
        <f t="shared" si="8"/>
        <v>38</v>
      </c>
      <c r="AB10" s="85">
        <f t="shared" si="28"/>
        <v>19</v>
      </c>
      <c r="AC10" s="85">
        <f t="shared" si="9"/>
        <v>65.51724138</v>
      </c>
      <c r="AD10" s="85">
        <f t="shared" si="29"/>
        <v>61.29032258</v>
      </c>
      <c r="AE10" s="106">
        <v>9.0</v>
      </c>
      <c r="AF10" s="106">
        <v>2.0</v>
      </c>
      <c r="AG10" s="106">
        <v>4.0</v>
      </c>
      <c r="AH10" s="106">
        <f t="shared" si="10"/>
        <v>49</v>
      </c>
      <c r="AI10" s="85">
        <f t="shared" si="30"/>
        <v>24</v>
      </c>
      <c r="AJ10" s="108">
        <f t="shared" si="11"/>
        <v>66.21621622</v>
      </c>
      <c r="AK10" s="110">
        <f t="shared" si="31"/>
        <v>66.66666667</v>
      </c>
      <c r="AL10" s="106">
        <v>9.0</v>
      </c>
      <c r="AM10" s="106">
        <v>4.0</v>
      </c>
      <c r="AN10" s="106">
        <v>8.0</v>
      </c>
      <c r="AO10" s="85">
        <f t="shared" si="12"/>
        <v>62</v>
      </c>
      <c r="AP10" s="85">
        <f t="shared" si="32"/>
        <v>32</v>
      </c>
      <c r="AQ10" s="85">
        <f t="shared" si="13"/>
        <v>70.45454545</v>
      </c>
      <c r="AR10" s="85">
        <f t="shared" si="33"/>
        <v>72.72727273</v>
      </c>
      <c r="AS10" s="106">
        <v>9.0</v>
      </c>
      <c r="AT10" s="106">
        <v>3.0</v>
      </c>
      <c r="AU10" s="106">
        <v>8.0</v>
      </c>
      <c r="AV10" s="85">
        <f t="shared" si="14"/>
        <v>74</v>
      </c>
      <c r="AW10" s="85">
        <f t="shared" si="34"/>
        <v>40</v>
      </c>
      <c r="AX10" s="85">
        <f t="shared" si="15"/>
        <v>72.54901961</v>
      </c>
      <c r="AY10" s="85">
        <f t="shared" si="35"/>
        <v>76.92307692</v>
      </c>
      <c r="AZ10" s="106">
        <v>1.0</v>
      </c>
      <c r="BA10" s="106">
        <v>1.0</v>
      </c>
      <c r="BB10" s="106">
        <v>8.0</v>
      </c>
      <c r="BC10" s="85">
        <f t="shared" si="16"/>
        <v>76</v>
      </c>
      <c r="BD10" s="85">
        <f t="shared" si="36"/>
        <v>48</v>
      </c>
      <c r="BE10" s="85">
        <f t="shared" si="17"/>
        <v>72.38095238</v>
      </c>
      <c r="BF10" s="85">
        <f t="shared" si="37"/>
        <v>75</v>
      </c>
      <c r="BG10" s="106">
        <v>4.0</v>
      </c>
      <c r="BH10" s="106">
        <v>1.0</v>
      </c>
      <c r="BI10" s="106">
        <v>6.0</v>
      </c>
      <c r="BJ10" s="85">
        <f t="shared" si="18"/>
        <v>81</v>
      </c>
      <c r="BK10" s="85">
        <f t="shared" si="38"/>
        <v>54</v>
      </c>
      <c r="BL10" s="85">
        <f t="shared" si="47"/>
        <v>72.32142857</v>
      </c>
      <c r="BM10" s="85">
        <f t="shared" si="39"/>
        <v>75</v>
      </c>
      <c r="BN10" s="106">
        <v>2.0</v>
      </c>
      <c r="BO10" s="106">
        <v>3.0</v>
      </c>
      <c r="BP10" s="106">
        <v>16.0</v>
      </c>
      <c r="BQ10" s="85">
        <f t="shared" si="19"/>
        <v>86</v>
      </c>
      <c r="BR10" s="85">
        <f t="shared" si="40"/>
        <v>70</v>
      </c>
      <c r="BS10" s="85">
        <f t="shared" si="20"/>
        <v>73.5042735</v>
      </c>
      <c r="BT10" s="85">
        <f t="shared" si="41"/>
        <v>79.54545455</v>
      </c>
      <c r="BU10" s="106">
        <v>4.0</v>
      </c>
      <c r="BV10" s="106">
        <v>3.0</v>
      </c>
      <c r="BW10" s="106">
        <v>8.0</v>
      </c>
      <c r="BX10" s="85">
        <f t="shared" si="21"/>
        <v>93</v>
      </c>
      <c r="BY10" s="85">
        <f t="shared" si="42"/>
        <v>78</v>
      </c>
      <c r="BZ10" s="85">
        <f t="shared" si="22"/>
        <v>74.4</v>
      </c>
      <c r="CA10" s="85">
        <f t="shared" si="43"/>
        <v>77.22772277</v>
      </c>
      <c r="CB10" s="106">
        <v>2.0</v>
      </c>
      <c r="CC10" s="106">
        <v>1.0</v>
      </c>
      <c r="CD10" s="106">
        <v>10.0</v>
      </c>
      <c r="CE10" s="85">
        <f t="shared" si="23"/>
        <v>96</v>
      </c>
      <c r="CF10" s="85">
        <f t="shared" si="44"/>
        <v>88</v>
      </c>
      <c r="CG10" s="85">
        <f t="shared" si="45"/>
        <v>74.41860465</v>
      </c>
      <c r="CH10" s="85">
        <f t="shared" si="46"/>
        <v>84.21052632</v>
      </c>
    </row>
    <row r="11" ht="15.75" customHeight="1">
      <c r="A11" s="109">
        <v>6.0</v>
      </c>
      <c r="B11" s="109" t="s">
        <v>16</v>
      </c>
      <c r="C11" s="105">
        <v>6.0</v>
      </c>
      <c r="D11" s="105">
        <v>2.0</v>
      </c>
      <c r="E11" s="105">
        <v>6.0</v>
      </c>
      <c r="F11" s="105">
        <f t="shared" si="1"/>
        <v>8</v>
      </c>
      <c r="G11" s="105">
        <v>6.0</v>
      </c>
      <c r="H11" s="105">
        <f t="shared" si="2"/>
        <v>100</v>
      </c>
      <c r="I11" s="105">
        <f t="shared" si="3"/>
        <v>100</v>
      </c>
      <c r="J11" s="105">
        <v>10.0</v>
      </c>
      <c r="K11" s="105">
        <v>4.0</v>
      </c>
      <c r="L11" s="105">
        <v>10.0</v>
      </c>
      <c r="M11" s="105">
        <f t="shared" si="4"/>
        <v>22</v>
      </c>
      <c r="N11" s="85">
        <f t="shared" si="24"/>
        <v>16</v>
      </c>
      <c r="O11" s="105">
        <f t="shared" si="5"/>
        <v>100</v>
      </c>
      <c r="P11" s="105">
        <f t="shared" si="25"/>
        <v>100</v>
      </c>
      <c r="Q11" s="106">
        <v>14.0</v>
      </c>
      <c r="R11" s="106">
        <v>5.0</v>
      </c>
      <c r="S11" s="106">
        <v>7.0</v>
      </c>
      <c r="T11" s="85">
        <f t="shared" si="6"/>
        <v>41</v>
      </c>
      <c r="U11" s="85">
        <f t="shared" si="26"/>
        <v>23</v>
      </c>
      <c r="V11" s="85">
        <f t="shared" si="7"/>
        <v>95.34883721</v>
      </c>
      <c r="W11" s="85">
        <f t="shared" si="27"/>
        <v>100</v>
      </c>
      <c r="X11" s="106">
        <v>11.0</v>
      </c>
      <c r="Y11" s="106">
        <v>4.0</v>
      </c>
      <c r="Z11" s="106">
        <v>8.0</v>
      </c>
      <c r="AA11" s="85">
        <f t="shared" si="8"/>
        <v>56</v>
      </c>
      <c r="AB11" s="85">
        <f t="shared" si="28"/>
        <v>31</v>
      </c>
      <c r="AC11" s="85">
        <f t="shared" si="9"/>
        <v>96.55172414</v>
      </c>
      <c r="AD11" s="85">
        <f t="shared" si="29"/>
        <v>100</v>
      </c>
      <c r="AE11" s="106">
        <v>13.0</v>
      </c>
      <c r="AF11" s="106">
        <v>3.0</v>
      </c>
      <c r="AG11" s="106">
        <v>5.0</v>
      </c>
      <c r="AH11" s="106">
        <f t="shared" si="10"/>
        <v>72</v>
      </c>
      <c r="AI11" s="85">
        <f t="shared" si="30"/>
        <v>35</v>
      </c>
      <c r="AJ11" s="108">
        <f t="shared" si="11"/>
        <v>97.2972973</v>
      </c>
      <c r="AK11" s="110">
        <f t="shared" si="31"/>
        <v>97.22222222</v>
      </c>
      <c r="AL11" s="106">
        <v>10.0</v>
      </c>
      <c r="AM11" s="106">
        <v>3.0</v>
      </c>
      <c r="AN11" s="106">
        <v>6.0</v>
      </c>
      <c r="AO11" s="85">
        <f t="shared" si="12"/>
        <v>85</v>
      </c>
      <c r="AP11" s="85">
        <f t="shared" si="32"/>
        <v>41</v>
      </c>
      <c r="AQ11" s="85">
        <f t="shared" si="13"/>
        <v>96.59090909</v>
      </c>
      <c r="AR11" s="85">
        <f t="shared" si="33"/>
        <v>93.18181818</v>
      </c>
      <c r="AS11" s="106">
        <v>8.0</v>
      </c>
      <c r="AT11" s="106">
        <v>3.0</v>
      </c>
      <c r="AU11" s="106">
        <v>8.0</v>
      </c>
      <c r="AV11" s="85">
        <f t="shared" si="14"/>
        <v>96</v>
      </c>
      <c r="AW11" s="85">
        <f t="shared" si="34"/>
        <v>49</v>
      </c>
      <c r="AX11" s="85">
        <f t="shared" si="15"/>
        <v>94.11764706</v>
      </c>
      <c r="AY11" s="85">
        <f t="shared" si="35"/>
        <v>94.23076923</v>
      </c>
      <c r="AZ11" s="106">
        <v>2.0</v>
      </c>
      <c r="BA11" s="106">
        <v>1.0</v>
      </c>
      <c r="BB11" s="106">
        <v>10.0</v>
      </c>
      <c r="BC11" s="85">
        <f t="shared" si="16"/>
        <v>99</v>
      </c>
      <c r="BD11" s="85">
        <f t="shared" si="36"/>
        <v>59</v>
      </c>
      <c r="BE11" s="85">
        <f t="shared" si="17"/>
        <v>94.28571429</v>
      </c>
      <c r="BF11" s="85">
        <f t="shared" si="37"/>
        <v>92.1875</v>
      </c>
      <c r="BG11" s="106">
        <v>5.0</v>
      </c>
      <c r="BH11" s="106">
        <v>2.0</v>
      </c>
      <c r="BI11" s="106">
        <v>8.0</v>
      </c>
      <c r="BJ11" s="85">
        <f t="shared" si="18"/>
        <v>106</v>
      </c>
      <c r="BK11" s="85">
        <f t="shared" si="38"/>
        <v>67</v>
      </c>
      <c r="BL11" s="85">
        <f t="shared" si="47"/>
        <v>94.64285714</v>
      </c>
      <c r="BM11" s="85">
        <f t="shared" si="39"/>
        <v>93.05555556</v>
      </c>
      <c r="BN11" s="106">
        <v>2.0</v>
      </c>
      <c r="BO11" s="106">
        <v>2.0</v>
      </c>
      <c r="BP11" s="106">
        <v>16.0</v>
      </c>
      <c r="BQ11" s="85">
        <f t="shared" si="19"/>
        <v>110</v>
      </c>
      <c r="BR11" s="85">
        <f t="shared" si="40"/>
        <v>83</v>
      </c>
      <c r="BS11" s="85">
        <f t="shared" si="20"/>
        <v>94.01709402</v>
      </c>
      <c r="BT11" s="85">
        <f t="shared" si="41"/>
        <v>94.31818182</v>
      </c>
      <c r="BU11" s="106">
        <v>4.0</v>
      </c>
      <c r="BV11" s="106">
        <v>3.0</v>
      </c>
      <c r="BW11" s="106">
        <v>13.0</v>
      </c>
      <c r="BX11" s="85">
        <f t="shared" si="21"/>
        <v>117</v>
      </c>
      <c r="BY11" s="85">
        <f t="shared" si="42"/>
        <v>96</v>
      </c>
      <c r="BZ11" s="85">
        <f t="shared" si="22"/>
        <v>93.6</v>
      </c>
      <c r="CA11" s="85">
        <f t="shared" si="43"/>
        <v>95.04950495</v>
      </c>
      <c r="CB11" s="106">
        <v>2.0</v>
      </c>
      <c r="CC11" s="106">
        <v>2.0</v>
      </c>
      <c r="CD11" s="106">
        <v>13.0</v>
      </c>
      <c r="CE11" s="85">
        <f t="shared" si="23"/>
        <v>121</v>
      </c>
      <c r="CF11" s="85">
        <f t="shared" si="44"/>
        <v>109</v>
      </c>
      <c r="CG11" s="85">
        <f t="shared" si="45"/>
        <v>93.79844961</v>
      </c>
      <c r="CH11" s="85">
        <f t="shared" si="46"/>
        <v>106.1403509</v>
      </c>
    </row>
    <row r="12" ht="15.75" customHeight="1">
      <c r="A12" s="109">
        <v>7.0</v>
      </c>
      <c r="B12" s="109" t="s">
        <v>17</v>
      </c>
      <c r="C12" s="105">
        <v>6.0</v>
      </c>
      <c r="D12" s="105">
        <v>2.0</v>
      </c>
      <c r="E12" s="105">
        <v>6.0</v>
      </c>
      <c r="F12" s="105">
        <f t="shared" si="1"/>
        <v>8</v>
      </c>
      <c r="G12" s="105">
        <v>6.0</v>
      </c>
      <c r="H12" s="105">
        <f t="shared" si="2"/>
        <v>100</v>
      </c>
      <c r="I12" s="105">
        <f t="shared" si="3"/>
        <v>100</v>
      </c>
      <c r="J12" s="105">
        <v>9.0</v>
      </c>
      <c r="K12" s="105">
        <v>3.0</v>
      </c>
      <c r="L12" s="105">
        <v>8.0</v>
      </c>
      <c r="M12" s="105">
        <f t="shared" si="4"/>
        <v>20</v>
      </c>
      <c r="N12" s="85">
        <f t="shared" si="24"/>
        <v>14</v>
      </c>
      <c r="O12" s="105">
        <f t="shared" si="5"/>
        <v>90.90909091</v>
      </c>
      <c r="P12" s="105">
        <f t="shared" si="25"/>
        <v>87.5</v>
      </c>
      <c r="Q12" s="106">
        <v>16.0</v>
      </c>
      <c r="R12" s="106">
        <v>5.0</v>
      </c>
      <c r="S12" s="106">
        <v>7.0</v>
      </c>
      <c r="T12" s="85">
        <f t="shared" si="6"/>
        <v>41</v>
      </c>
      <c r="U12" s="85">
        <f t="shared" si="26"/>
        <v>21</v>
      </c>
      <c r="V12" s="85">
        <f t="shared" si="7"/>
        <v>95.34883721</v>
      </c>
      <c r="W12" s="85">
        <f t="shared" si="27"/>
        <v>91.30434783</v>
      </c>
      <c r="X12" s="106">
        <v>10.0</v>
      </c>
      <c r="Y12" s="106">
        <v>4.0</v>
      </c>
      <c r="Z12" s="106">
        <v>8.0</v>
      </c>
      <c r="AA12" s="85">
        <f t="shared" si="8"/>
        <v>55</v>
      </c>
      <c r="AB12" s="85">
        <f t="shared" si="28"/>
        <v>29</v>
      </c>
      <c r="AC12" s="85">
        <f t="shared" si="9"/>
        <v>94.82758621</v>
      </c>
      <c r="AD12" s="85">
        <f t="shared" si="29"/>
        <v>93.5483871</v>
      </c>
      <c r="AE12" s="106">
        <v>13.0</v>
      </c>
      <c r="AF12" s="106">
        <v>3.0</v>
      </c>
      <c r="AG12" s="106">
        <v>5.0</v>
      </c>
      <c r="AH12" s="106">
        <f t="shared" si="10"/>
        <v>71</v>
      </c>
      <c r="AI12" s="85">
        <f t="shared" si="30"/>
        <v>34</v>
      </c>
      <c r="AJ12" s="108">
        <f t="shared" si="11"/>
        <v>95.94594595</v>
      </c>
      <c r="AK12" s="110">
        <f t="shared" si="31"/>
        <v>94.44444444</v>
      </c>
      <c r="AL12" s="106">
        <v>9.0</v>
      </c>
      <c r="AM12" s="106">
        <v>4.0</v>
      </c>
      <c r="AN12" s="106">
        <v>8.0</v>
      </c>
      <c r="AO12" s="85">
        <f t="shared" si="12"/>
        <v>84</v>
      </c>
      <c r="AP12" s="85">
        <f t="shared" si="32"/>
        <v>42</v>
      </c>
      <c r="AQ12" s="85">
        <f t="shared" si="13"/>
        <v>95.45454545</v>
      </c>
      <c r="AR12" s="85">
        <f t="shared" si="33"/>
        <v>95.45454545</v>
      </c>
      <c r="AS12" s="106">
        <v>9.0</v>
      </c>
      <c r="AT12" s="106">
        <v>3.0</v>
      </c>
      <c r="AU12" s="106">
        <v>8.0</v>
      </c>
      <c r="AV12" s="85">
        <f t="shared" si="14"/>
        <v>96</v>
      </c>
      <c r="AW12" s="85">
        <f t="shared" si="34"/>
        <v>50</v>
      </c>
      <c r="AX12" s="85">
        <f t="shared" si="15"/>
        <v>94.11764706</v>
      </c>
      <c r="AY12" s="85">
        <f t="shared" si="35"/>
        <v>96.15384615</v>
      </c>
      <c r="AZ12" s="106">
        <v>2.0</v>
      </c>
      <c r="BA12" s="106">
        <v>1.0</v>
      </c>
      <c r="BB12" s="106">
        <v>12.0</v>
      </c>
      <c r="BC12" s="85">
        <f t="shared" si="16"/>
        <v>99</v>
      </c>
      <c r="BD12" s="85">
        <f t="shared" si="36"/>
        <v>62</v>
      </c>
      <c r="BE12" s="85">
        <f t="shared" si="17"/>
        <v>94.28571429</v>
      </c>
      <c r="BF12" s="85">
        <f t="shared" si="37"/>
        <v>96.875</v>
      </c>
      <c r="BG12" s="106">
        <v>4.0</v>
      </c>
      <c r="BH12" s="106">
        <v>2.0</v>
      </c>
      <c r="BI12" s="106">
        <v>6.0</v>
      </c>
      <c r="BJ12" s="85">
        <f t="shared" si="18"/>
        <v>105</v>
      </c>
      <c r="BK12" s="85">
        <f t="shared" si="38"/>
        <v>68</v>
      </c>
      <c r="BL12" s="85">
        <f t="shared" si="47"/>
        <v>93.75</v>
      </c>
      <c r="BM12" s="85">
        <f t="shared" si="39"/>
        <v>94.44444444</v>
      </c>
      <c r="BN12" s="106">
        <v>2.0</v>
      </c>
      <c r="BO12" s="106">
        <v>3.0</v>
      </c>
      <c r="BP12" s="106">
        <v>16.0</v>
      </c>
      <c r="BQ12" s="85">
        <f t="shared" si="19"/>
        <v>110</v>
      </c>
      <c r="BR12" s="85">
        <f t="shared" si="40"/>
        <v>84</v>
      </c>
      <c r="BS12" s="85">
        <f t="shared" si="20"/>
        <v>94.01709402</v>
      </c>
      <c r="BT12" s="85">
        <f t="shared" si="41"/>
        <v>95.45454545</v>
      </c>
      <c r="BU12" s="106">
        <v>5.0</v>
      </c>
      <c r="BV12" s="106">
        <v>3.0</v>
      </c>
      <c r="BW12" s="106">
        <v>13.0</v>
      </c>
      <c r="BX12" s="85">
        <f t="shared" si="21"/>
        <v>118</v>
      </c>
      <c r="BY12" s="85">
        <f t="shared" si="42"/>
        <v>97</v>
      </c>
      <c r="BZ12" s="85">
        <f t="shared" si="22"/>
        <v>94.4</v>
      </c>
      <c r="CA12" s="85">
        <f t="shared" si="43"/>
        <v>96.03960396</v>
      </c>
      <c r="CB12" s="106">
        <v>1.0</v>
      </c>
      <c r="CC12" s="106">
        <v>2.0</v>
      </c>
      <c r="CD12" s="106">
        <v>12.0</v>
      </c>
      <c r="CE12" s="85">
        <f t="shared" si="23"/>
        <v>121</v>
      </c>
      <c r="CF12" s="85">
        <f t="shared" si="44"/>
        <v>109</v>
      </c>
      <c r="CG12" s="85">
        <f t="shared" si="45"/>
        <v>93.79844961</v>
      </c>
      <c r="CH12" s="85">
        <f t="shared" si="46"/>
        <v>106.1403509</v>
      </c>
    </row>
    <row r="13" ht="15.75" customHeight="1">
      <c r="A13" s="109">
        <v>8.0</v>
      </c>
      <c r="B13" s="109" t="s">
        <v>18</v>
      </c>
      <c r="C13" s="105">
        <v>0.0</v>
      </c>
      <c r="D13" s="105">
        <v>0.0</v>
      </c>
      <c r="E13" s="105">
        <v>0.0</v>
      </c>
      <c r="F13" s="105">
        <f t="shared" si="1"/>
        <v>0</v>
      </c>
      <c r="G13" s="105">
        <v>0.0</v>
      </c>
      <c r="H13" s="105">
        <f t="shared" si="2"/>
        <v>0</v>
      </c>
      <c r="I13" s="105">
        <f t="shared" si="3"/>
        <v>0</v>
      </c>
      <c r="J13" s="105">
        <v>8.0</v>
      </c>
      <c r="K13" s="105">
        <v>4.0</v>
      </c>
      <c r="L13" s="105">
        <v>10.0</v>
      </c>
      <c r="M13" s="105">
        <f t="shared" si="4"/>
        <v>12</v>
      </c>
      <c r="N13" s="85">
        <f t="shared" si="24"/>
        <v>10</v>
      </c>
      <c r="O13" s="105">
        <f t="shared" si="5"/>
        <v>54.54545455</v>
      </c>
      <c r="P13" s="105">
        <f t="shared" si="25"/>
        <v>62.5</v>
      </c>
      <c r="Q13" s="106">
        <v>15.0</v>
      </c>
      <c r="R13" s="106">
        <v>5.0</v>
      </c>
      <c r="S13" s="106">
        <v>7.0</v>
      </c>
      <c r="T13" s="85">
        <f t="shared" si="6"/>
        <v>32</v>
      </c>
      <c r="U13" s="85">
        <f t="shared" si="26"/>
        <v>17</v>
      </c>
      <c r="V13" s="85">
        <f t="shared" si="7"/>
        <v>74.41860465</v>
      </c>
      <c r="W13" s="85">
        <f t="shared" si="27"/>
        <v>73.91304348</v>
      </c>
      <c r="X13" s="106">
        <v>10.0</v>
      </c>
      <c r="Y13" s="106">
        <v>2.0</v>
      </c>
      <c r="Z13" s="106">
        <v>4.0</v>
      </c>
      <c r="AA13" s="85">
        <f t="shared" si="8"/>
        <v>44</v>
      </c>
      <c r="AB13" s="85">
        <f t="shared" si="28"/>
        <v>21</v>
      </c>
      <c r="AC13" s="85">
        <f t="shared" si="9"/>
        <v>75.86206897</v>
      </c>
      <c r="AD13" s="85">
        <f t="shared" si="29"/>
        <v>67.74193548</v>
      </c>
      <c r="AE13" s="106">
        <v>10.0</v>
      </c>
      <c r="AF13" s="106">
        <v>2.0</v>
      </c>
      <c r="AG13" s="106">
        <v>4.0</v>
      </c>
      <c r="AH13" s="106">
        <f t="shared" si="10"/>
        <v>56</v>
      </c>
      <c r="AI13" s="85">
        <f t="shared" si="30"/>
        <v>26</v>
      </c>
      <c r="AJ13" s="108">
        <f t="shared" si="11"/>
        <v>75.67567568</v>
      </c>
      <c r="AK13" s="110">
        <f t="shared" si="31"/>
        <v>72.22222222</v>
      </c>
      <c r="AL13" s="106">
        <v>9.0</v>
      </c>
      <c r="AM13" s="106">
        <v>3.0</v>
      </c>
      <c r="AN13" s="106">
        <v>6.0</v>
      </c>
      <c r="AO13" s="85">
        <f t="shared" si="12"/>
        <v>68</v>
      </c>
      <c r="AP13" s="85">
        <f t="shared" si="32"/>
        <v>32</v>
      </c>
      <c r="AQ13" s="85">
        <f t="shared" si="13"/>
        <v>77.27272727</v>
      </c>
      <c r="AR13" s="85">
        <f t="shared" si="33"/>
        <v>72.72727273</v>
      </c>
      <c r="AS13" s="106">
        <v>10.0</v>
      </c>
      <c r="AT13" s="106">
        <v>3.0</v>
      </c>
      <c r="AU13" s="106">
        <v>8.0</v>
      </c>
      <c r="AV13" s="85">
        <f t="shared" si="14"/>
        <v>81</v>
      </c>
      <c r="AW13" s="85">
        <f t="shared" si="34"/>
        <v>40</v>
      </c>
      <c r="AX13" s="85">
        <f t="shared" si="15"/>
        <v>79.41176471</v>
      </c>
      <c r="AY13" s="85">
        <f t="shared" si="35"/>
        <v>76.92307692</v>
      </c>
      <c r="AZ13" s="106">
        <v>2.0</v>
      </c>
      <c r="BA13" s="106">
        <v>1.0</v>
      </c>
      <c r="BB13" s="106">
        <v>12.0</v>
      </c>
      <c r="BC13" s="85">
        <f t="shared" si="16"/>
        <v>84</v>
      </c>
      <c r="BD13" s="85">
        <f t="shared" si="36"/>
        <v>52</v>
      </c>
      <c r="BE13" s="85">
        <f t="shared" si="17"/>
        <v>80</v>
      </c>
      <c r="BF13" s="85">
        <f t="shared" si="37"/>
        <v>81.25</v>
      </c>
      <c r="BG13" s="106">
        <v>4.0</v>
      </c>
      <c r="BH13" s="106">
        <v>2.0</v>
      </c>
      <c r="BI13" s="106">
        <v>8.0</v>
      </c>
      <c r="BJ13" s="85">
        <f t="shared" si="18"/>
        <v>90</v>
      </c>
      <c r="BK13" s="85">
        <f t="shared" si="38"/>
        <v>60</v>
      </c>
      <c r="BL13" s="85">
        <f t="shared" si="47"/>
        <v>80.35714286</v>
      </c>
      <c r="BM13" s="85">
        <f t="shared" si="39"/>
        <v>83.33333333</v>
      </c>
      <c r="BN13" s="106">
        <v>2.0</v>
      </c>
      <c r="BO13" s="106">
        <v>3.0</v>
      </c>
      <c r="BP13" s="106">
        <v>12.0</v>
      </c>
      <c r="BQ13" s="85">
        <f t="shared" si="19"/>
        <v>95</v>
      </c>
      <c r="BR13" s="85">
        <f t="shared" si="40"/>
        <v>72</v>
      </c>
      <c r="BS13" s="85">
        <f t="shared" si="20"/>
        <v>81.1965812</v>
      </c>
      <c r="BT13" s="85">
        <f t="shared" si="41"/>
        <v>81.81818182</v>
      </c>
      <c r="BU13" s="106">
        <v>5.0</v>
      </c>
      <c r="BV13" s="106">
        <v>3.0</v>
      </c>
      <c r="BW13" s="106">
        <v>13.0</v>
      </c>
      <c r="BX13" s="85">
        <f t="shared" si="21"/>
        <v>103</v>
      </c>
      <c r="BY13" s="85">
        <f t="shared" si="42"/>
        <v>85</v>
      </c>
      <c r="BZ13" s="85">
        <f t="shared" si="22"/>
        <v>82.4</v>
      </c>
      <c r="CA13" s="85">
        <f t="shared" si="43"/>
        <v>84.15841584</v>
      </c>
      <c r="CB13" s="106">
        <v>2.0</v>
      </c>
      <c r="CC13" s="106">
        <v>2.0</v>
      </c>
      <c r="CD13" s="106">
        <v>13.0</v>
      </c>
      <c r="CE13" s="85">
        <f t="shared" si="23"/>
        <v>107</v>
      </c>
      <c r="CF13" s="85">
        <f t="shared" si="44"/>
        <v>98</v>
      </c>
      <c r="CG13" s="85">
        <f t="shared" si="45"/>
        <v>82.94573643</v>
      </c>
      <c r="CH13" s="85">
        <f t="shared" si="46"/>
        <v>93.85964912</v>
      </c>
    </row>
    <row r="14" ht="15.75" customHeight="1">
      <c r="A14" s="109">
        <v>9.0</v>
      </c>
      <c r="B14" s="109" t="s">
        <v>19</v>
      </c>
      <c r="C14" s="105">
        <v>6.0</v>
      </c>
      <c r="D14" s="105">
        <v>2.0</v>
      </c>
      <c r="E14" s="105">
        <v>6.0</v>
      </c>
      <c r="F14" s="105">
        <f t="shared" si="1"/>
        <v>8</v>
      </c>
      <c r="G14" s="105">
        <v>6.0</v>
      </c>
      <c r="H14" s="105">
        <f t="shared" si="2"/>
        <v>100</v>
      </c>
      <c r="I14" s="105">
        <f t="shared" si="3"/>
        <v>100</v>
      </c>
      <c r="J14" s="105">
        <v>9.0</v>
      </c>
      <c r="K14" s="105">
        <v>3.0</v>
      </c>
      <c r="L14" s="105">
        <v>8.0</v>
      </c>
      <c r="M14" s="105">
        <f t="shared" si="4"/>
        <v>20</v>
      </c>
      <c r="N14" s="85">
        <f t="shared" si="24"/>
        <v>14</v>
      </c>
      <c r="O14" s="105">
        <f t="shared" si="5"/>
        <v>90.90909091</v>
      </c>
      <c r="P14" s="105">
        <f t="shared" si="25"/>
        <v>87.5</v>
      </c>
      <c r="Q14" s="106">
        <v>16.0</v>
      </c>
      <c r="R14" s="106">
        <v>4.0</v>
      </c>
      <c r="S14" s="106">
        <v>7.0</v>
      </c>
      <c r="T14" s="85">
        <f t="shared" si="6"/>
        <v>40</v>
      </c>
      <c r="U14" s="85">
        <f t="shared" si="26"/>
        <v>21</v>
      </c>
      <c r="V14" s="85">
        <f t="shared" si="7"/>
        <v>93.02325581</v>
      </c>
      <c r="W14" s="85">
        <f t="shared" si="27"/>
        <v>91.30434783</v>
      </c>
      <c r="X14" s="106">
        <v>8.0</v>
      </c>
      <c r="Y14" s="106">
        <v>2.0</v>
      </c>
      <c r="Z14" s="106">
        <v>2.0</v>
      </c>
      <c r="AA14" s="85">
        <f t="shared" si="8"/>
        <v>50</v>
      </c>
      <c r="AB14" s="85">
        <f t="shared" si="28"/>
        <v>23</v>
      </c>
      <c r="AC14" s="85">
        <f t="shared" si="9"/>
        <v>86.20689655</v>
      </c>
      <c r="AD14" s="85">
        <f t="shared" si="29"/>
        <v>74.19354839</v>
      </c>
      <c r="AE14" s="106">
        <v>12.0</v>
      </c>
      <c r="AF14" s="106">
        <v>3.0</v>
      </c>
      <c r="AG14" s="106">
        <v>5.0</v>
      </c>
      <c r="AH14" s="106">
        <f t="shared" si="10"/>
        <v>65</v>
      </c>
      <c r="AI14" s="85">
        <f t="shared" si="30"/>
        <v>27</v>
      </c>
      <c r="AJ14" s="108">
        <f t="shared" si="11"/>
        <v>87.83783784</v>
      </c>
      <c r="AK14" s="110">
        <f t="shared" si="31"/>
        <v>75</v>
      </c>
      <c r="AL14" s="106">
        <v>10.0</v>
      </c>
      <c r="AM14" s="106">
        <v>3.0</v>
      </c>
      <c r="AN14" s="106">
        <v>6.0</v>
      </c>
      <c r="AO14" s="85">
        <f t="shared" si="12"/>
        <v>78</v>
      </c>
      <c r="AP14" s="85">
        <f t="shared" si="32"/>
        <v>33</v>
      </c>
      <c r="AQ14" s="85">
        <f t="shared" si="13"/>
        <v>88.63636364</v>
      </c>
      <c r="AR14" s="85">
        <f t="shared" si="33"/>
        <v>75</v>
      </c>
      <c r="AS14" s="106">
        <v>11.0</v>
      </c>
      <c r="AT14" s="106">
        <v>3.0</v>
      </c>
      <c r="AU14" s="106">
        <v>8.0</v>
      </c>
      <c r="AV14" s="85">
        <f t="shared" si="14"/>
        <v>92</v>
      </c>
      <c r="AW14" s="85">
        <f t="shared" si="34"/>
        <v>41</v>
      </c>
      <c r="AX14" s="85">
        <f t="shared" si="15"/>
        <v>90.19607843</v>
      </c>
      <c r="AY14" s="85">
        <f t="shared" si="35"/>
        <v>78.84615385</v>
      </c>
      <c r="AZ14" s="106">
        <v>2.0</v>
      </c>
      <c r="BA14" s="106">
        <v>0.0</v>
      </c>
      <c r="BB14" s="106">
        <v>10.0</v>
      </c>
      <c r="BC14" s="85">
        <f t="shared" si="16"/>
        <v>94</v>
      </c>
      <c r="BD14" s="85">
        <f t="shared" si="36"/>
        <v>51</v>
      </c>
      <c r="BE14" s="85">
        <f t="shared" si="17"/>
        <v>89.52380952</v>
      </c>
      <c r="BF14" s="85">
        <f t="shared" si="37"/>
        <v>79.6875</v>
      </c>
      <c r="BG14" s="106">
        <v>5.0</v>
      </c>
      <c r="BH14" s="106">
        <v>2.0</v>
      </c>
      <c r="BI14" s="106">
        <v>8.0</v>
      </c>
      <c r="BJ14" s="85">
        <f t="shared" si="18"/>
        <v>101</v>
      </c>
      <c r="BK14" s="85">
        <f t="shared" si="38"/>
        <v>59</v>
      </c>
      <c r="BL14" s="85">
        <f t="shared" si="47"/>
        <v>90.17857143</v>
      </c>
      <c r="BM14" s="85">
        <f t="shared" si="39"/>
        <v>81.94444444</v>
      </c>
      <c r="BN14" s="106">
        <v>2.0</v>
      </c>
      <c r="BO14" s="106">
        <v>2.0</v>
      </c>
      <c r="BP14" s="106">
        <v>14.0</v>
      </c>
      <c r="BQ14" s="85">
        <f t="shared" si="19"/>
        <v>105</v>
      </c>
      <c r="BR14" s="85">
        <f t="shared" si="40"/>
        <v>73</v>
      </c>
      <c r="BS14" s="85">
        <f t="shared" si="20"/>
        <v>89.74358974</v>
      </c>
      <c r="BT14" s="85">
        <f t="shared" si="41"/>
        <v>82.95454545</v>
      </c>
      <c r="BU14" s="106">
        <v>5.0</v>
      </c>
      <c r="BV14" s="106">
        <v>3.0</v>
      </c>
      <c r="BW14" s="106">
        <v>13.0</v>
      </c>
      <c r="BX14" s="85">
        <f t="shared" si="21"/>
        <v>113</v>
      </c>
      <c r="BY14" s="85">
        <f t="shared" si="42"/>
        <v>86</v>
      </c>
      <c r="BZ14" s="85">
        <f t="shared" si="22"/>
        <v>90.4</v>
      </c>
      <c r="CA14" s="85">
        <f t="shared" si="43"/>
        <v>85.14851485</v>
      </c>
      <c r="CB14" s="106">
        <v>2.0</v>
      </c>
      <c r="CC14" s="106">
        <v>1.0</v>
      </c>
      <c r="CD14" s="106">
        <v>11.0</v>
      </c>
      <c r="CE14" s="85">
        <f t="shared" si="23"/>
        <v>116</v>
      </c>
      <c r="CF14" s="85">
        <f t="shared" si="44"/>
        <v>97</v>
      </c>
      <c r="CG14" s="85">
        <f t="shared" si="45"/>
        <v>89.92248062</v>
      </c>
      <c r="CH14" s="85">
        <f t="shared" si="46"/>
        <v>101.754386</v>
      </c>
    </row>
    <row r="15" ht="15.75" customHeight="1">
      <c r="A15" s="109">
        <v>10.0</v>
      </c>
      <c r="B15" s="109" t="s">
        <v>20</v>
      </c>
      <c r="C15" s="105">
        <v>6.0</v>
      </c>
      <c r="D15" s="105">
        <v>2.0</v>
      </c>
      <c r="E15" s="105">
        <v>6.0</v>
      </c>
      <c r="F15" s="105">
        <f t="shared" si="1"/>
        <v>8</v>
      </c>
      <c r="G15" s="105">
        <v>6.0</v>
      </c>
      <c r="H15" s="105">
        <f t="shared" si="2"/>
        <v>100</v>
      </c>
      <c r="I15" s="105">
        <f t="shared" si="3"/>
        <v>100</v>
      </c>
      <c r="J15" s="105">
        <v>9.0</v>
      </c>
      <c r="K15" s="105">
        <v>3.0</v>
      </c>
      <c r="L15" s="105">
        <v>8.0</v>
      </c>
      <c r="M15" s="105">
        <f t="shared" si="4"/>
        <v>20</v>
      </c>
      <c r="N15" s="85">
        <f t="shared" si="24"/>
        <v>14</v>
      </c>
      <c r="O15" s="105">
        <f t="shared" si="5"/>
        <v>90.90909091</v>
      </c>
      <c r="P15" s="105">
        <f t="shared" si="25"/>
        <v>87.5</v>
      </c>
      <c r="Q15" s="106">
        <v>15.0</v>
      </c>
      <c r="R15" s="106">
        <v>4.0</v>
      </c>
      <c r="S15" s="106">
        <v>7.0</v>
      </c>
      <c r="T15" s="85">
        <f t="shared" si="6"/>
        <v>39</v>
      </c>
      <c r="U15" s="85">
        <f t="shared" si="26"/>
        <v>21</v>
      </c>
      <c r="V15" s="85">
        <f t="shared" si="7"/>
        <v>90.69767442</v>
      </c>
      <c r="W15" s="85">
        <f t="shared" si="27"/>
        <v>91.30434783</v>
      </c>
      <c r="X15" s="106">
        <v>9.0</v>
      </c>
      <c r="Y15" s="106">
        <v>3.0</v>
      </c>
      <c r="Z15" s="106">
        <v>6.0</v>
      </c>
      <c r="AA15" s="85">
        <f t="shared" si="8"/>
        <v>51</v>
      </c>
      <c r="AB15" s="85">
        <f t="shared" si="28"/>
        <v>27</v>
      </c>
      <c r="AC15" s="85">
        <f t="shared" si="9"/>
        <v>87.93103448</v>
      </c>
      <c r="AD15" s="85">
        <f t="shared" si="29"/>
        <v>87.09677419</v>
      </c>
      <c r="AE15" s="106">
        <v>11.0</v>
      </c>
      <c r="AF15" s="106">
        <v>3.0</v>
      </c>
      <c r="AG15" s="106">
        <v>5.0</v>
      </c>
      <c r="AH15" s="106">
        <f t="shared" si="10"/>
        <v>65</v>
      </c>
      <c r="AI15" s="85">
        <f t="shared" si="30"/>
        <v>32</v>
      </c>
      <c r="AJ15" s="108">
        <f t="shared" si="11"/>
        <v>87.83783784</v>
      </c>
      <c r="AK15" s="110">
        <f t="shared" si="31"/>
        <v>88.88888889</v>
      </c>
      <c r="AL15" s="106">
        <v>7.0</v>
      </c>
      <c r="AM15" s="106">
        <v>4.0</v>
      </c>
      <c r="AN15" s="106">
        <v>8.0</v>
      </c>
      <c r="AO15" s="85">
        <f t="shared" si="12"/>
        <v>76</v>
      </c>
      <c r="AP15" s="85">
        <f t="shared" si="32"/>
        <v>40</v>
      </c>
      <c r="AQ15" s="85">
        <f t="shared" si="13"/>
        <v>86.36363636</v>
      </c>
      <c r="AR15" s="85">
        <f t="shared" si="33"/>
        <v>90.90909091</v>
      </c>
      <c r="AS15" s="106">
        <v>9.0</v>
      </c>
      <c r="AT15" s="106">
        <v>3.0</v>
      </c>
      <c r="AU15" s="106">
        <v>8.0</v>
      </c>
      <c r="AV15" s="85">
        <f t="shared" si="14"/>
        <v>88</v>
      </c>
      <c r="AW15" s="85">
        <f t="shared" si="34"/>
        <v>48</v>
      </c>
      <c r="AX15" s="85">
        <f t="shared" si="15"/>
        <v>86.2745098</v>
      </c>
      <c r="AY15" s="85">
        <f t="shared" si="35"/>
        <v>92.30769231</v>
      </c>
      <c r="AZ15" s="106">
        <v>2.0</v>
      </c>
      <c r="BA15" s="106">
        <v>1.0</v>
      </c>
      <c r="BB15" s="106">
        <v>12.0</v>
      </c>
      <c r="BC15" s="85">
        <f t="shared" si="16"/>
        <v>91</v>
      </c>
      <c r="BD15" s="85">
        <f t="shared" si="36"/>
        <v>60</v>
      </c>
      <c r="BE15" s="85">
        <f t="shared" si="17"/>
        <v>86.66666667</v>
      </c>
      <c r="BF15" s="85">
        <f t="shared" si="37"/>
        <v>93.75</v>
      </c>
      <c r="BG15" s="106">
        <v>4.0</v>
      </c>
      <c r="BH15" s="106">
        <v>1.0</v>
      </c>
      <c r="BI15" s="106">
        <v>6.0</v>
      </c>
      <c r="BJ15" s="85">
        <f t="shared" si="18"/>
        <v>96</v>
      </c>
      <c r="BK15" s="85">
        <f t="shared" si="38"/>
        <v>66</v>
      </c>
      <c r="BL15" s="85">
        <f t="shared" si="47"/>
        <v>85.71428571</v>
      </c>
      <c r="BM15" s="85">
        <f t="shared" si="39"/>
        <v>91.66666667</v>
      </c>
      <c r="BN15" s="106">
        <v>2.0</v>
      </c>
      <c r="BO15" s="106">
        <v>3.0</v>
      </c>
      <c r="BP15" s="106">
        <v>16.0</v>
      </c>
      <c r="BQ15" s="85">
        <f t="shared" si="19"/>
        <v>101</v>
      </c>
      <c r="BR15" s="85">
        <f t="shared" si="40"/>
        <v>82</v>
      </c>
      <c r="BS15" s="85">
        <f t="shared" si="20"/>
        <v>86.32478632</v>
      </c>
      <c r="BT15" s="85">
        <f t="shared" si="41"/>
        <v>93.18181818</v>
      </c>
      <c r="BU15" s="106">
        <v>1.0</v>
      </c>
      <c r="BV15" s="106">
        <v>3.0</v>
      </c>
      <c r="BW15" s="106">
        <v>9.0</v>
      </c>
      <c r="BX15" s="85">
        <f t="shared" si="21"/>
        <v>105</v>
      </c>
      <c r="BY15" s="85">
        <f t="shared" si="42"/>
        <v>91</v>
      </c>
      <c r="BZ15" s="85">
        <f t="shared" si="22"/>
        <v>84</v>
      </c>
      <c r="CA15" s="85">
        <f t="shared" si="43"/>
        <v>90.0990099</v>
      </c>
      <c r="CB15" s="106">
        <v>2.0</v>
      </c>
      <c r="CC15" s="106">
        <v>1.0</v>
      </c>
      <c r="CD15" s="106">
        <v>10.0</v>
      </c>
      <c r="CE15" s="85">
        <f t="shared" si="23"/>
        <v>108</v>
      </c>
      <c r="CF15" s="85">
        <f t="shared" si="44"/>
        <v>101</v>
      </c>
      <c r="CG15" s="85">
        <f t="shared" si="45"/>
        <v>83.72093023</v>
      </c>
      <c r="CH15" s="85">
        <f t="shared" si="46"/>
        <v>94.73684211</v>
      </c>
    </row>
    <row r="16" ht="15.75" customHeight="1">
      <c r="A16" s="109">
        <v>11.0</v>
      </c>
      <c r="B16" s="109" t="s">
        <v>21</v>
      </c>
      <c r="C16" s="105">
        <v>6.0</v>
      </c>
      <c r="D16" s="105">
        <v>2.0</v>
      </c>
      <c r="E16" s="105">
        <v>6.0</v>
      </c>
      <c r="F16" s="105">
        <f t="shared" si="1"/>
        <v>8</v>
      </c>
      <c r="G16" s="105">
        <v>6.0</v>
      </c>
      <c r="H16" s="105">
        <f t="shared" si="2"/>
        <v>100</v>
      </c>
      <c r="I16" s="105">
        <f t="shared" si="3"/>
        <v>100</v>
      </c>
      <c r="J16" s="105">
        <v>8.0</v>
      </c>
      <c r="K16" s="105">
        <v>4.0</v>
      </c>
      <c r="L16" s="105">
        <v>8.0</v>
      </c>
      <c r="M16" s="105">
        <f t="shared" si="4"/>
        <v>20</v>
      </c>
      <c r="N16" s="85">
        <f t="shared" si="24"/>
        <v>14</v>
      </c>
      <c r="O16" s="105">
        <f t="shared" si="5"/>
        <v>90.90909091</v>
      </c>
      <c r="P16" s="105">
        <f t="shared" si="25"/>
        <v>87.5</v>
      </c>
      <c r="Q16" s="106">
        <v>16.0</v>
      </c>
      <c r="R16" s="106">
        <v>5.0</v>
      </c>
      <c r="S16" s="106">
        <v>7.0</v>
      </c>
      <c r="T16" s="85">
        <f t="shared" si="6"/>
        <v>41</v>
      </c>
      <c r="U16" s="85">
        <f t="shared" si="26"/>
        <v>21</v>
      </c>
      <c r="V16" s="85">
        <f t="shared" si="7"/>
        <v>95.34883721</v>
      </c>
      <c r="W16" s="85">
        <f t="shared" si="27"/>
        <v>91.30434783</v>
      </c>
      <c r="X16" s="106">
        <v>10.0</v>
      </c>
      <c r="Y16" s="106">
        <v>3.0</v>
      </c>
      <c r="Z16" s="106">
        <v>8.0</v>
      </c>
      <c r="AA16" s="85">
        <f t="shared" si="8"/>
        <v>54</v>
      </c>
      <c r="AB16" s="85">
        <f t="shared" si="28"/>
        <v>29</v>
      </c>
      <c r="AC16" s="85">
        <f t="shared" si="9"/>
        <v>93.10344828</v>
      </c>
      <c r="AD16" s="85">
        <f t="shared" si="29"/>
        <v>93.5483871</v>
      </c>
      <c r="AE16" s="106">
        <v>13.0</v>
      </c>
      <c r="AF16" s="106">
        <v>3.0</v>
      </c>
      <c r="AG16" s="106">
        <v>5.0</v>
      </c>
      <c r="AH16" s="106">
        <f t="shared" si="10"/>
        <v>70</v>
      </c>
      <c r="AI16" s="85">
        <f t="shared" si="30"/>
        <v>34</v>
      </c>
      <c r="AJ16" s="108">
        <f t="shared" si="11"/>
        <v>94.59459459</v>
      </c>
      <c r="AK16" s="110">
        <f t="shared" si="31"/>
        <v>94.44444444</v>
      </c>
      <c r="AL16" s="106">
        <v>9.0</v>
      </c>
      <c r="AM16" s="106">
        <v>4.0</v>
      </c>
      <c r="AN16" s="106">
        <v>8.0</v>
      </c>
      <c r="AO16" s="85">
        <f t="shared" si="12"/>
        <v>83</v>
      </c>
      <c r="AP16" s="85">
        <f t="shared" si="32"/>
        <v>42</v>
      </c>
      <c r="AQ16" s="85">
        <f t="shared" si="13"/>
        <v>94.31818182</v>
      </c>
      <c r="AR16" s="85">
        <f t="shared" si="33"/>
        <v>95.45454545</v>
      </c>
      <c r="AS16" s="106">
        <v>9.0</v>
      </c>
      <c r="AT16" s="106">
        <v>3.0</v>
      </c>
      <c r="AU16" s="106">
        <v>8.0</v>
      </c>
      <c r="AV16" s="85">
        <f t="shared" si="14"/>
        <v>95</v>
      </c>
      <c r="AW16" s="85">
        <f t="shared" si="34"/>
        <v>50</v>
      </c>
      <c r="AX16" s="85">
        <f t="shared" si="15"/>
        <v>93.1372549</v>
      </c>
      <c r="AY16" s="85">
        <f t="shared" si="35"/>
        <v>96.15384615</v>
      </c>
      <c r="AZ16" s="106">
        <v>2.0</v>
      </c>
      <c r="BA16" s="106">
        <v>1.0</v>
      </c>
      <c r="BB16" s="106">
        <v>12.0</v>
      </c>
      <c r="BC16" s="85">
        <f t="shared" si="16"/>
        <v>98</v>
      </c>
      <c r="BD16" s="85">
        <f t="shared" si="36"/>
        <v>62</v>
      </c>
      <c r="BE16" s="85">
        <f t="shared" si="17"/>
        <v>93.33333333</v>
      </c>
      <c r="BF16" s="85">
        <f t="shared" si="37"/>
        <v>96.875</v>
      </c>
      <c r="BG16" s="106">
        <v>4.0</v>
      </c>
      <c r="BH16" s="106">
        <v>2.0</v>
      </c>
      <c r="BI16" s="106">
        <v>6.0</v>
      </c>
      <c r="BJ16" s="85">
        <f t="shared" si="18"/>
        <v>104</v>
      </c>
      <c r="BK16" s="85">
        <f t="shared" si="38"/>
        <v>68</v>
      </c>
      <c r="BL16" s="85">
        <f t="shared" si="47"/>
        <v>92.85714286</v>
      </c>
      <c r="BM16" s="85">
        <f t="shared" si="39"/>
        <v>94.44444444</v>
      </c>
      <c r="BN16" s="106">
        <v>2.0</v>
      </c>
      <c r="BO16" s="106">
        <v>3.0</v>
      </c>
      <c r="BP16" s="106">
        <v>16.0</v>
      </c>
      <c r="BQ16" s="85">
        <f t="shared" si="19"/>
        <v>109</v>
      </c>
      <c r="BR16" s="85">
        <f t="shared" si="40"/>
        <v>84</v>
      </c>
      <c r="BS16" s="85">
        <f t="shared" si="20"/>
        <v>93.16239316</v>
      </c>
      <c r="BT16" s="85">
        <f t="shared" si="41"/>
        <v>95.45454545</v>
      </c>
      <c r="BU16" s="106">
        <v>5.0</v>
      </c>
      <c r="BV16" s="106">
        <v>3.0</v>
      </c>
      <c r="BW16" s="106">
        <v>13.0</v>
      </c>
      <c r="BX16" s="85">
        <f t="shared" si="21"/>
        <v>117</v>
      </c>
      <c r="BY16" s="85">
        <f t="shared" si="42"/>
        <v>97</v>
      </c>
      <c r="BZ16" s="85">
        <f t="shared" si="22"/>
        <v>93.6</v>
      </c>
      <c r="CA16" s="85">
        <f t="shared" si="43"/>
        <v>96.03960396</v>
      </c>
      <c r="CB16" s="106">
        <v>1.0</v>
      </c>
      <c r="CC16" s="106">
        <v>2.0</v>
      </c>
      <c r="CD16" s="106">
        <v>12.0</v>
      </c>
      <c r="CE16" s="85">
        <f t="shared" si="23"/>
        <v>120</v>
      </c>
      <c r="CF16" s="85">
        <f t="shared" si="44"/>
        <v>109</v>
      </c>
      <c r="CG16" s="85">
        <f t="shared" si="45"/>
        <v>93.02325581</v>
      </c>
      <c r="CH16" s="85">
        <f t="shared" si="46"/>
        <v>105.2631579</v>
      </c>
    </row>
    <row r="17" ht="15.75" customHeight="1">
      <c r="A17" s="109">
        <v>12.0</v>
      </c>
      <c r="B17" s="109" t="s">
        <v>22</v>
      </c>
      <c r="C17" s="105">
        <v>6.0</v>
      </c>
      <c r="D17" s="105">
        <v>2.0</v>
      </c>
      <c r="E17" s="105">
        <v>6.0</v>
      </c>
      <c r="F17" s="105">
        <f t="shared" si="1"/>
        <v>8</v>
      </c>
      <c r="G17" s="105">
        <v>6.0</v>
      </c>
      <c r="H17" s="105">
        <f t="shared" si="2"/>
        <v>100</v>
      </c>
      <c r="I17" s="105">
        <f t="shared" si="3"/>
        <v>100</v>
      </c>
      <c r="J17" s="105">
        <v>6.0</v>
      </c>
      <c r="K17" s="105">
        <v>4.0</v>
      </c>
      <c r="L17" s="105">
        <v>10.0</v>
      </c>
      <c r="M17" s="105">
        <f t="shared" si="4"/>
        <v>18</v>
      </c>
      <c r="N17" s="85">
        <f t="shared" si="24"/>
        <v>16</v>
      </c>
      <c r="O17" s="105">
        <f t="shared" si="5"/>
        <v>81.81818182</v>
      </c>
      <c r="P17" s="105">
        <f t="shared" si="25"/>
        <v>100</v>
      </c>
      <c r="Q17" s="106">
        <v>12.0</v>
      </c>
      <c r="R17" s="106">
        <v>4.0</v>
      </c>
      <c r="S17" s="106">
        <v>5.0</v>
      </c>
      <c r="T17" s="85">
        <f t="shared" si="6"/>
        <v>34</v>
      </c>
      <c r="U17" s="85">
        <f t="shared" si="26"/>
        <v>21</v>
      </c>
      <c r="V17" s="85">
        <f t="shared" si="7"/>
        <v>79.06976744</v>
      </c>
      <c r="W17" s="85">
        <f t="shared" si="27"/>
        <v>91.30434783</v>
      </c>
      <c r="X17" s="106">
        <v>11.0</v>
      </c>
      <c r="Y17" s="106">
        <v>3.0</v>
      </c>
      <c r="Z17" s="106">
        <v>6.0</v>
      </c>
      <c r="AA17" s="85">
        <f t="shared" si="8"/>
        <v>48</v>
      </c>
      <c r="AB17" s="85">
        <f t="shared" si="28"/>
        <v>27</v>
      </c>
      <c r="AC17" s="85">
        <f t="shared" si="9"/>
        <v>82.75862069</v>
      </c>
      <c r="AD17" s="85">
        <f t="shared" si="29"/>
        <v>87.09677419</v>
      </c>
      <c r="AE17" s="106">
        <v>9.0</v>
      </c>
      <c r="AF17" s="106">
        <v>3.0</v>
      </c>
      <c r="AG17" s="106">
        <v>5.0</v>
      </c>
      <c r="AH17" s="106">
        <f t="shared" si="10"/>
        <v>60</v>
      </c>
      <c r="AI17" s="85">
        <f t="shared" si="30"/>
        <v>32</v>
      </c>
      <c r="AJ17" s="108">
        <f t="shared" si="11"/>
        <v>81.08108108</v>
      </c>
      <c r="AK17" s="110">
        <f t="shared" si="31"/>
        <v>88.88888889</v>
      </c>
      <c r="AL17" s="106">
        <v>9.0</v>
      </c>
      <c r="AM17" s="106">
        <v>3.0</v>
      </c>
      <c r="AN17" s="106">
        <v>6.0</v>
      </c>
      <c r="AO17" s="85">
        <f t="shared" si="12"/>
        <v>72</v>
      </c>
      <c r="AP17" s="85">
        <f t="shared" si="32"/>
        <v>38</v>
      </c>
      <c r="AQ17" s="85">
        <f t="shared" si="13"/>
        <v>81.81818182</v>
      </c>
      <c r="AR17" s="85">
        <f t="shared" si="33"/>
        <v>86.36363636</v>
      </c>
      <c r="AS17" s="106">
        <v>8.0</v>
      </c>
      <c r="AT17" s="106">
        <v>1.0</v>
      </c>
      <c r="AU17" s="106">
        <v>6.0</v>
      </c>
      <c r="AV17" s="85">
        <f t="shared" si="14"/>
        <v>81</v>
      </c>
      <c r="AW17" s="85">
        <f t="shared" si="34"/>
        <v>44</v>
      </c>
      <c r="AX17" s="85">
        <f t="shared" si="15"/>
        <v>79.41176471</v>
      </c>
      <c r="AY17" s="85">
        <f t="shared" si="35"/>
        <v>84.61538462</v>
      </c>
      <c r="AZ17" s="106">
        <v>2.0</v>
      </c>
      <c r="BA17" s="106">
        <v>1.0</v>
      </c>
      <c r="BB17" s="106">
        <v>12.0</v>
      </c>
      <c r="BC17" s="85">
        <f t="shared" si="16"/>
        <v>84</v>
      </c>
      <c r="BD17" s="85">
        <f t="shared" si="36"/>
        <v>56</v>
      </c>
      <c r="BE17" s="85">
        <f t="shared" si="17"/>
        <v>80</v>
      </c>
      <c r="BF17" s="85">
        <f t="shared" si="37"/>
        <v>87.5</v>
      </c>
      <c r="BG17" s="106">
        <v>3.0</v>
      </c>
      <c r="BH17" s="106">
        <v>2.0</v>
      </c>
      <c r="BI17" s="106">
        <v>4.0</v>
      </c>
      <c r="BJ17" s="85">
        <f t="shared" si="18"/>
        <v>89</v>
      </c>
      <c r="BK17" s="85">
        <f t="shared" si="38"/>
        <v>60</v>
      </c>
      <c r="BL17" s="85">
        <f t="shared" si="47"/>
        <v>79.46428571</v>
      </c>
      <c r="BM17" s="85">
        <f t="shared" si="39"/>
        <v>83.33333333</v>
      </c>
      <c r="BN17" s="106">
        <v>1.0</v>
      </c>
      <c r="BO17" s="106">
        <v>2.0</v>
      </c>
      <c r="BP17" s="106">
        <v>14.0</v>
      </c>
      <c r="BQ17" s="85">
        <f t="shared" si="19"/>
        <v>92</v>
      </c>
      <c r="BR17" s="85">
        <f t="shared" si="40"/>
        <v>74</v>
      </c>
      <c r="BS17" s="85">
        <f t="shared" si="20"/>
        <v>78.63247863</v>
      </c>
      <c r="BT17" s="85">
        <f t="shared" si="41"/>
        <v>84.09090909</v>
      </c>
      <c r="BU17" s="106">
        <v>4.0</v>
      </c>
      <c r="BV17" s="106">
        <v>3.0</v>
      </c>
      <c r="BW17" s="106">
        <v>13.0</v>
      </c>
      <c r="BX17" s="85">
        <f t="shared" si="21"/>
        <v>99</v>
      </c>
      <c r="BY17" s="85">
        <f t="shared" si="42"/>
        <v>87</v>
      </c>
      <c r="BZ17" s="85">
        <f t="shared" si="22"/>
        <v>79.2</v>
      </c>
      <c r="CA17" s="85">
        <f t="shared" si="43"/>
        <v>86.13861386</v>
      </c>
      <c r="CB17" s="106">
        <v>2.0</v>
      </c>
      <c r="CC17" s="106">
        <v>2.0</v>
      </c>
      <c r="CD17" s="106">
        <v>12.0</v>
      </c>
      <c r="CE17" s="85">
        <f t="shared" si="23"/>
        <v>103</v>
      </c>
      <c r="CF17" s="85">
        <f t="shared" si="44"/>
        <v>99</v>
      </c>
      <c r="CG17" s="85">
        <f t="shared" si="45"/>
        <v>79.84496124</v>
      </c>
      <c r="CH17" s="85">
        <f t="shared" si="46"/>
        <v>90.35087719</v>
      </c>
    </row>
    <row r="18" ht="15.75" customHeight="1">
      <c r="A18" s="109">
        <v>13.0</v>
      </c>
      <c r="B18" s="109" t="s">
        <v>23</v>
      </c>
      <c r="C18" s="105">
        <v>0.0</v>
      </c>
      <c r="D18" s="105">
        <v>0.0</v>
      </c>
      <c r="E18" s="105">
        <v>0.0</v>
      </c>
      <c r="F18" s="105">
        <f t="shared" si="1"/>
        <v>0</v>
      </c>
      <c r="G18" s="105">
        <v>0.0</v>
      </c>
      <c r="H18" s="105">
        <f t="shared" si="2"/>
        <v>0</v>
      </c>
      <c r="I18" s="105">
        <f t="shared" si="3"/>
        <v>0</v>
      </c>
      <c r="J18" s="105">
        <v>9.0</v>
      </c>
      <c r="K18" s="105">
        <v>3.0</v>
      </c>
      <c r="L18" s="105">
        <v>10.0</v>
      </c>
      <c r="M18" s="105">
        <f t="shared" si="4"/>
        <v>12</v>
      </c>
      <c r="N18" s="85">
        <f t="shared" si="24"/>
        <v>10</v>
      </c>
      <c r="O18" s="105">
        <f t="shared" si="5"/>
        <v>54.54545455</v>
      </c>
      <c r="P18" s="105">
        <f t="shared" si="25"/>
        <v>62.5</v>
      </c>
      <c r="Q18" s="106">
        <v>13.0</v>
      </c>
      <c r="R18" s="106">
        <v>5.0</v>
      </c>
      <c r="S18" s="106">
        <v>5.0</v>
      </c>
      <c r="T18" s="85">
        <f t="shared" si="6"/>
        <v>30</v>
      </c>
      <c r="U18" s="85">
        <f t="shared" si="26"/>
        <v>15</v>
      </c>
      <c r="V18" s="85">
        <f t="shared" si="7"/>
        <v>69.76744186</v>
      </c>
      <c r="W18" s="85">
        <f t="shared" si="27"/>
        <v>65.2173913</v>
      </c>
      <c r="X18" s="106">
        <v>8.0</v>
      </c>
      <c r="Y18" s="106">
        <v>3.0</v>
      </c>
      <c r="Z18" s="106">
        <v>6.0</v>
      </c>
      <c r="AA18" s="85">
        <f t="shared" si="8"/>
        <v>41</v>
      </c>
      <c r="AB18" s="85">
        <f t="shared" si="28"/>
        <v>21</v>
      </c>
      <c r="AC18" s="85">
        <f t="shared" si="9"/>
        <v>70.68965517</v>
      </c>
      <c r="AD18" s="85">
        <f t="shared" si="29"/>
        <v>67.74193548</v>
      </c>
      <c r="AE18" s="106">
        <v>9.0</v>
      </c>
      <c r="AF18" s="106">
        <v>3.0</v>
      </c>
      <c r="AG18" s="106">
        <v>5.0</v>
      </c>
      <c r="AH18" s="106">
        <f t="shared" si="10"/>
        <v>53</v>
      </c>
      <c r="AI18" s="85">
        <f t="shared" si="30"/>
        <v>26</v>
      </c>
      <c r="AJ18" s="108">
        <f t="shared" si="11"/>
        <v>71.62162162</v>
      </c>
      <c r="AK18" s="110">
        <f t="shared" si="31"/>
        <v>72.22222222</v>
      </c>
      <c r="AL18" s="106">
        <v>10.0</v>
      </c>
      <c r="AM18" s="106">
        <v>4.0</v>
      </c>
      <c r="AN18" s="106">
        <v>6.0</v>
      </c>
      <c r="AO18" s="85">
        <f t="shared" si="12"/>
        <v>67</v>
      </c>
      <c r="AP18" s="85">
        <f t="shared" si="32"/>
        <v>32</v>
      </c>
      <c r="AQ18" s="85">
        <f t="shared" si="13"/>
        <v>76.13636364</v>
      </c>
      <c r="AR18" s="85">
        <f t="shared" si="33"/>
        <v>72.72727273</v>
      </c>
      <c r="AS18" s="106">
        <v>9.0</v>
      </c>
      <c r="AT18" s="106">
        <v>3.0</v>
      </c>
      <c r="AU18" s="106">
        <v>8.0</v>
      </c>
      <c r="AV18" s="85">
        <f t="shared" si="14"/>
        <v>79</v>
      </c>
      <c r="AW18" s="85">
        <f t="shared" si="34"/>
        <v>40</v>
      </c>
      <c r="AX18" s="85">
        <f t="shared" si="15"/>
        <v>77.45098039</v>
      </c>
      <c r="AY18" s="85">
        <f t="shared" si="35"/>
        <v>76.92307692</v>
      </c>
      <c r="AZ18" s="106">
        <v>2.0</v>
      </c>
      <c r="BA18" s="106">
        <v>1.0</v>
      </c>
      <c r="BB18" s="106">
        <v>10.0</v>
      </c>
      <c r="BC18" s="85">
        <f t="shared" si="16"/>
        <v>82</v>
      </c>
      <c r="BD18" s="85">
        <f t="shared" si="36"/>
        <v>50</v>
      </c>
      <c r="BE18" s="85">
        <f t="shared" si="17"/>
        <v>78.0952381</v>
      </c>
      <c r="BF18" s="85">
        <f t="shared" si="37"/>
        <v>78.125</v>
      </c>
      <c r="BG18" s="106">
        <v>4.0</v>
      </c>
      <c r="BH18" s="106">
        <v>2.0</v>
      </c>
      <c r="BI18" s="106">
        <v>8.0</v>
      </c>
      <c r="BJ18" s="85">
        <f t="shared" si="18"/>
        <v>88</v>
      </c>
      <c r="BK18" s="85">
        <f t="shared" si="38"/>
        <v>58</v>
      </c>
      <c r="BL18" s="85">
        <f t="shared" si="47"/>
        <v>78.57142857</v>
      </c>
      <c r="BM18" s="85">
        <f t="shared" si="39"/>
        <v>80.55555556</v>
      </c>
      <c r="BN18" s="106">
        <v>2.0</v>
      </c>
      <c r="BO18" s="106">
        <v>3.0</v>
      </c>
      <c r="BP18" s="106">
        <v>14.0</v>
      </c>
      <c r="BQ18" s="85">
        <f t="shared" si="19"/>
        <v>93</v>
      </c>
      <c r="BR18" s="85">
        <f t="shared" si="40"/>
        <v>72</v>
      </c>
      <c r="BS18" s="85">
        <f t="shared" si="20"/>
        <v>79.48717949</v>
      </c>
      <c r="BT18" s="85">
        <f t="shared" si="41"/>
        <v>81.81818182</v>
      </c>
      <c r="BU18" s="106">
        <v>5.0</v>
      </c>
      <c r="BV18" s="106">
        <v>2.0</v>
      </c>
      <c r="BW18" s="106">
        <v>13.0</v>
      </c>
      <c r="BX18" s="85">
        <f t="shared" si="21"/>
        <v>100</v>
      </c>
      <c r="BY18" s="85">
        <f t="shared" si="42"/>
        <v>85</v>
      </c>
      <c r="BZ18" s="85">
        <f t="shared" si="22"/>
        <v>80</v>
      </c>
      <c r="CA18" s="85">
        <f t="shared" si="43"/>
        <v>84.15841584</v>
      </c>
      <c r="CB18" s="106">
        <v>2.0</v>
      </c>
      <c r="CC18" s="106">
        <v>1.0</v>
      </c>
      <c r="CD18" s="106">
        <v>13.0</v>
      </c>
      <c r="CE18" s="85">
        <f t="shared" si="23"/>
        <v>103</v>
      </c>
      <c r="CF18" s="85">
        <f t="shared" si="44"/>
        <v>98</v>
      </c>
      <c r="CG18" s="85">
        <f t="shared" si="45"/>
        <v>79.84496124</v>
      </c>
      <c r="CH18" s="85">
        <f t="shared" si="46"/>
        <v>90.35087719</v>
      </c>
    </row>
    <row r="19" ht="15.75" customHeight="1">
      <c r="A19" s="109">
        <v>14.0</v>
      </c>
      <c r="B19" s="109" t="s">
        <v>24</v>
      </c>
      <c r="C19" s="105">
        <v>5.0</v>
      </c>
      <c r="D19" s="105">
        <v>1.0</v>
      </c>
      <c r="E19" s="105">
        <v>2.0</v>
      </c>
      <c r="F19" s="105">
        <f t="shared" si="1"/>
        <v>6</v>
      </c>
      <c r="G19" s="105">
        <v>2.0</v>
      </c>
      <c r="H19" s="105">
        <f t="shared" si="2"/>
        <v>75</v>
      </c>
      <c r="I19" s="105">
        <f t="shared" si="3"/>
        <v>33.33333333</v>
      </c>
      <c r="J19" s="105">
        <v>9.0</v>
      </c>
      <c r="K19" s="105">
        <v>4.0</v>
      </c>
      <c r="L19" s="105">
        <v>10.0</v>
      </c>
      <c r="M19" s="105">
        <f t="shared" si="4"/>
        <v>19</v>
      </c>
      <c r="N19" s="85">
        <f t="shared" si="24"/>
        <v>12</v>
      </c>
      <c r="O19" s="105">
        <f t="shared" si="5"/>
        <v>86.36363636</v>
      </c>
      <c r="P19" s="105">
        <f t="shared" si="25"/>
        <v>75</v>
      </c>
      <c r="Q19" s="106">
        <v>15.0</v>
      </c>
      <c r="R19" s="106">
        <v>4.0</v>
      </c>
      <c r="S19" s="106">
        <v>7.0</v>
      </c>
      <c r="T19" s="85">
        <f t="shared" si="6"/>
        <v>38</v>
      </c>
      <c r="U19" s="85">
        <f t="shared" si="26"/>
        <v>19</v>
      </c>
      <c r="V19" s="85">
        <f t="shared" si="7"/>
        <v>88.37209302</v>
      </c>
      <c r="W19" s="85">
        <f t="shared" si="27"/>
        <v>82.60869565</v>
      </c>
      <c r="X19" s="106">
        <v>8.0</v>
      </c>
      <c r="Y19" s="106">
        <v>2.0</v>
      </c>
      <c r="Z19" s="106">
        <v>2.0</v>
      </c>
      <c r="AA19" s="85">
        <f t="shared" si="8"/>
        <v>48</v>
      </c>
      <c r="AB19" s="85">
        <f t="shared" si="28"/>
        <v>21</v>
      </c>
      <c r="AC19" s="85">
        <f t="shared" si="9"/>
        <v>82.75862069</v>
      </c>
      <c r="AD19" s="85">
        <f t="shared" si="29"/>
        <v>67.74193548</v>
      </c>
      <c r="AE19" s="106">
        <v>11.0</v>
      </c>
      <c r="AF19" s="106">
        <v>2.0</v>
      </c>
      <c r="AG19" s="106">
        <v>4.0</v>
      </c>
      <c r="AH19" s="106">
        <f t="shared" si="10"/>
        <v>61</v>
      </c>
      <c r="AI19" s="85">
        <f t="shared" si="30"/>
        <v>26</v>
      </c>
      <c r="AJ19" s="108">
        <f t="shared" si="11"/>
        <v>82.43243243</v>
      </c>
      <c r="AK19" s="110">
        <f t="shared" si="31"/>
        <v>72.22222222</v>
      </c>
      <c r="AL19" s="106">
        <v>9.0</v>
      </c>
      <c r="AM19" s="106">
        <v>4.0</v>
      </c>
      <c r="AN19" s="106">
        <v>8.0</v>
      </c>
      <c r="AO19" s="85">
        <f t="shared" si="12"/>
        <v>74</v>
      </c>
      <c r="AP19" s="85">
        <f t="shared" si="32"/>
        <v>34</v>
      </c>
      <c r="AQ19" s="85">
        <f t="shared" si="13"/>
        <v>84.09090909</v>
      </c>
      <c r="AR19" s="85">
        <f t="shared" si="33"/>
        <v>77.27272727</v>
      </c>
      <c r="AS19" s="106">
        <v>7.0</v>
      </c>
      <c r="AT19" s="106">
        <v>2.0</v>
      </c>
      <c r="AU19" s="106">
        <v>6.0</v>
      </c>
      <c r="AV19" s="85">
        <f t="shared" si="14"/>
        <v>83</v>
      </c>
      <c r="AW19" s="85">
        <f t="shared" si="34"/>
        <v>40</v>
      </c>
      <c r="AX19" s="85">
        <f t="shared" si="15"/>
        <v>81.37254902</v>
      </c>
      <c r="AY19" s="85">
        <f t="shared" si="35"/>
        <v>76.92307692</v>
      </c>
      <c r="AZ19" s="106">
        <v>1.0</v>
      </c>
      <c r="BA19" s="106">
        <v>1.0</v>
      </c>
      <c r="BB19" s="106">
        <v>8.0</v>
      </c>
      <c r="BC19" s="85">
        <f t="shared" si="16"/>
        <v>85</v>
      </c>
      <c r="BD19" s="85">
        <f t="shared" si="36"/>
        <v>48</v>
      </c>
      <c r="BE19" s="85">
        <f t="shared" si="17"/>
        <v>80.95238095</v>
      </c>
      <c r="BF19" s="85">
        <f t="shared" si="37"/>
        <v>75</v>
      </c>
      <c r="BG19" s="106">
        <v>4.0</v>
      </c>
      <c r="BH19" s="106">
        <v>2.0</v>
      </c>
      <c r="BI19" s="106">
        <v>8.0</v>
      </c>
      <c r="BJ19" s="85">
        <f t="shared" si="18"/>
        <v>91</v>
      </c>
      <c r="BK19" s="85">
        <f t="shared" si="38"/>
        <v>56</v>
      </c>
      <c r="BL19" s="85">
        <f t="shared" si="47"/>
        <v>81.25</v>
      </c>
      <c r="BM19" s="85">
        <f t="shared" si="39"/>
        <v>77.77777778</v>
      </c>
      <c r="BN19" s="106">
        <v>4.0</v>
      </c>
      <c r="BO19" s="106">
        <v>3.0</v>
      </c>
      <c r="BP19" s="106">
        <v>14.0</v>
      </c>
      <c r="BQ19" s="85">
        <f t="shared" si="19"/>
        <v>98</v>
      </c>
      <c r="BR19" s="85">
        <f t="shared" si="40"/>
        <v>70</v>
      </c>
      <c r="BS19" s="85">
        <f t="shared" si="20"/>
        <v>83.76068376</v>
      </c>
      <c r="BT19" s="85">
        <f t="shared" si="41"/>
        <v>79.54545455</v>
      </c>
      <c r="BU19" s="106">
        <v>5.0</v>
      </c>
      <c r="BV19" s="106">
        <v>3.0</v>
      </c>
      <c r="BW19" s="106">
        <v>11.0</v>
      </c>
      <c r="BX19" s="85">
        <f t="shared" si="21"/>
        <v>106</v>
      </c>
      <c r="BY19" s="85">
        <f t="shared" si="42"/>
        <v>81</v>
      </c>
      <c r="BZ19" s="85">
        <f t="shared" si="22"/>
        <v>84.8</v>
      </c>
      <c r="CA19" s="85">
        <f t="shared" si="43"/>
        <v>80.1980198</v>
      </c>
      <c r="CB19" s="106">
        <v>2.0</v>
      </c>
      <c r="CC19" s="106">
        <v>2.0</v>
      </c>
      <c r="CD19" s="106">
        <v>9.0</v>
      </c>
      <c r="CE19" s="85">
        <f t="shared" si="23"/>
        <v>110</v>
      </c>
      <c r="CF19" s="85">
        <f t="shared" si="44"/>
        <v>90</v>
      </c>
      <c r="CG19" s="85">
        <f t="shared" si="45"/>
        <v>85.27131783</v>
      </c>
      <c r="CH19" s="85">
        <f t="shared" si="46"/>
        <v>96.49122807</v>
      </c>
    </row>
    <row r="20" ht="15.75" customHeight="1">
      <c r="A20" s="109">
        <v>15.0</v>
      </c>
      <c r="B20" s="109" t="s">
        <v>25</v>
      </c>
      <c r="C20" s="105">
        <v>5.0</v>
      </c>
      <c r="D20" s="105">
        <v>1.0</v>
      </c>
      <c r="E20" s="105">
        <v>2.0</v>
      </c>
      <c r="F20" s="105">
        <f t="shared" si="1"/>
        <v>6</v>
      </c>
      <c r="G20" s="105">
        <v>2.0</v>
      </c>
      <c r="H20" s="105">
        <f t="shared" si="2"/>
        <v>75</v>
      </c>
      <c r="I20" s="105">
        <f t="shared" si="3"/>
        <v>33.33333333</v>
      </c>
      <c r="J20" s="105">
        <v>7.0</v>
      </c>
      <c r="K20" s="105">
        <v>4.0</v>
      </c>
      <c r="L20" s="105">
        <v>10.0</v>
      </c>
      <c r="M20" s="105">
        <f t="shared" si="4"/>
        <v>17</v>
      </c>
      <c r="N20" s="85">
        <f t="shared" si="24"/>
        <v>12</v>
      </c>
      <c r="O20" s="105">
        <f t="shared" si="5"/>
        <v>77.27272727</v>
      </c>
      <c r="P20" s="105">
        <f t="shared" si="25"/>
        <v>75</v>
      </c>
      <c r="Q20" s="106">
        <v>13.0</v>
      </c>
      <c r="R20" s="106">
        <v>3.0</v>
      </c>
      <c r="S20" s="106">
        <v>5.0</v>
      </c>
      <c r="T20" s="85">
        <f t="shared" si="6"/>
        <v>33</v>
      </c>
      <c r="U20" s="85">
        <f t="shared" si="26"/>
        <v>17</v>
      </c>
      <c r="V20" s="85">
        <f t="shared" si="7"/>
        <v>76.74418605</v>
      </c>
      <c r="W20" s="85">
        <f t="shared" si="27"/>
        <v>73.91304348</v>
      </c>
      <c r="X20" s="106">
        <v>10.0</v>
      </c>
      <c r="Y20" s="106">
        <v>4.0</v>
      </c>
      <c r="Z20" s="106">
        <v>6.0</v>
      </c>
      <c r="AA20" s="85">
        <f t="shared" si="8"/>
        <v>47</v>
      </c>
      <c r="AB20" s="85">
        <f t="shared" si="28"/>
        <v>23</v>
      </c>
      <c r="AC20" s="85">
        <f t="shared" si="9"/>
        <v>81.03448276</v>
      </c>
      <c r="AD20" s="85">
        <f t="shared" si="29"/>
        <v>74.19354839</v>
      </c>
      <c r="AE20" s="106">
        <v>9.0</v>
      </c>
      <c r="AF20" s="106">
        <v>3.0</v>
      </c>
      <c r="AG20" s="106">
        <v>5.0</v>
      </c>
      <c r="AH20" s="106">
        <f t="shared" si="10"/>
        <v>59</v>
      </c>
      <c r="AI20" s="85">
        <f t="shared" si="30"/>
        <v>27</v>
      </c>
      <c r="AJ20" s="108">
        <f t="shared" si="11"/>
        <v>79.72972973</v>
      </c>
      <c r="AK20" s="110">
        <f t="shared" si="31"/>
        <v>75</v>
      </c>
      <c r="AL20" s="106">
        <v>10.0</v>
      </c>
      <c r="AM20" s="106">
        <v>4.0</v>
      </c>
      <c r="AN20" s="106">
        <v>8.0</v>
      </c>
      <c r="AO20" s="85">
        <f t="shared" si="12"/>
        <v>73</v>
      </c>
      <c r="AP20" s="85">
        <f t="shared" si="32"/>
        <v>35</v>
      </c>
      <c r="AQ20" s="85">
        <f t="shared" si="13"/>
        <v>82.95454545</v>
      </c>
      <c r="AR20" s="85">
        <f t="shared" si="33"/>
        <v>79.54545455</v>
      </c>
      <c r="AS20" s="106">
        <v>8.0</v>
      </c>
      <c r="AT20" s="106">
        <v>3.0</v>
      </c>
      <c r="AU20" s="106">
        <v>8.0</v>
      </c>
      <c r="AV20" s="85">
        <f t="shared" si="14"/>
        <v>84</v>
      </c>
      <c r="AW20" s="85">
        <f t="shared" si="34"/>
        <v>43</v>
      </c>
      <c r="AX20" s="85">
        <f t="shared" si="15"/>
        <v>82.35294118</v>
      </c>
      <c r="AY20" s="85">
        <f t="shared" si="35"/>
        <v>82.69230769</v>
      </c>
      <c r="AZ20" s="106">
        <v>2.0</v>
      </c>
      <c r="BA20" s="106">
        <v>1.0</v>
      </c>
      <c r="BB20" s="106">
        <v>12.0</v>
      </c>
      <c r="BC20" s="85">
        <f t="shared" si="16"/>
        <v>87</v>
      </c>
      <c r="BD20" s="85">
        <f t="shared" si="36"/>
        <v>55</v>
      </c>
      <c r="BE20" s="85">
        <f t="shared" si="17"/>
        <v>82.85714286</v>
      </c>
      <c r="BF20" s="85">
        <f t="shared" si="37"/>
        <v>85.9375</v>
      </c>
      <c r="BG20" s="106">
        <v>2.0</v>
      </c>
      <c r="BH20" s="106">
        <v>1.0</v>
      </c>
      <c r="BI20" s="106">
        <v>2.0</v>
      </c>
      <c r="BJ20" s="85">
        <f t="shared" si="18"/>
        <v>90</v>
      </c>
      <c r="BK20" s="85">
        <f t="shared" si="38"/>
        <v>57</v>
      </c>
      <c r="BL20" s="85">
        <f t="shared" si="47"/>
        <v>80.35714286</v>
      </c>
      <c r="BM20" s="85">
        <f t="shared" si="39"/>
        <v>79.16666667</v>
      </c>
      <c r="BN20" s="106">
        <v>0.0</v>
      </c>
      <c r="BO20" s="106">
        <v>1.0</v>
      </c>
      <c r="BP20" s="106">
        <v>8.0</v>
      </c>
      <c r="BQ20" s="85">
        <f t="shared" si="19"/>
        <v>91</v>
      </c>
      <c r="BR20" s="85">
        <f t="shared" si="40"/>
        <v>65</v>
      </c>
      <c r="BS20" s="85">
        <f t="shared" si="20"/>
        <v>77.77777778</v>
      </c>
      <c r="BT20" s="85">
        <f t="shared" si="41"/>
        <v>73.86363636</v>
      </c>
      <c r="BU20" s="106">
        <v>4.0</v>
      </c>
      <c r="BV20" s="106">
        <v>3.0</v>
      </c>
      <c r="BW20" s="106">
        <v>13.0</v>
      </c>
      <c r="BX20" s="85">
        <f t="shared" si="21"/>
        <v>98</v>
      </c>
      <c r="BY20" s="85">
        <f t="shared" si="42"/>
        <v>78</v>
      </c>
      <c r="BZ20" s="85">
        <f t="shared" si="22"/>
        <v>78.4</v>
      </c>
      <c r="CA20" s="85">
        <f t="shared" si="43"/>
        <v>77.22772277</v>
      </c>
      <c r="CB20" s="106">
        <v>2.0</v>
      </c>
      <c r="CC20" s="106">
        <v>1.0</v>
      </c>
      <c r="CD20" s="106">
        <v>12.0</v>
      </c>
      <c r="CE20" s="85">
        <f t="shared" si="23"/>
        <v>101</v>
      </c>
      <c r="CF20" s="85">
        <f t="shared" si="44"/>
        <v>90</v>
      </c>
      <c r="CG20" s="85">
        <f t="shared" si="45"/>
        <v>78.29457364</v>
      </c>
      <c r="CH20" s="85">
        <f t="shared" si="46"/>
        <v>88.59649123</v>
      </c>
    </row>
    <row r="21" ht="15.75" customHeight="1">
      <c r="A21" s="109">
        <v>16.0</v>
      </c>
      <c r="B21" s="109" t="s">
        <v>26</v>
      </c>
      <c r="C21" s="105">
        <v>6.0</v>
      </c>
      <c r="D21" s="105">
        <v>2.0</v>
      </c>
      <c r="E21" s="105">
        <v>4.0</v>
      </c>
      <c r="F21" s="105">
        <f t="shared" si="1"/>
        <v>8</v>
      </c>
      <c r="G21" s="105">
        <v>4.0</v>
      </c>
      <c r="H21" s="105">
        <f t="shared" si="2"/>
        <v>100</v>
      </c>
      <c r="I21" s="105">
        <f t="shared" si="3"/>
        <v>66.66666667</v>
      </c>
      <c r="J21" s="105">
        <v>10.0</v>
      </c>
      <c r="K21" s="105">
        <v>4.0</v>
      </c>
      <c r="L21" s="105">
        <v>10.0</v>
      </c>
      <c r="M21" s="105">
        <f t="shared" si="4"/>
        <v>22</v>
      </c>
      <c r="N21" s="85">
        <f t="shared" si="24"/>
        <v>14</v>
      </c>
      <c r="O21" s="105">
        <f t="shared" si="5"/>
        <v>100</v>
      </c>
      <c r="P21" s="105">
        <f t="shared" si="25"/>
        <v>87.5</v>
      </c>
      <c r="Q21" s="106">
        <v>16.0</v>
      </c>
      <c r="R21" s="106">
        <v>3.0</v>
      </c>
      <c r="S21" s="106">
        <v>7.0</v>
      </c>
      <c r="T21" s="85">
        <f t="shared" si="6"/>
        <v>41</v>
      </c>
      <c r="U21" s="85">
        <f t="shared" si="26"/>
        <v>21</v>
      </c>
      <c r="V21" s="85">
        <f t="shared" si="7"/>
        <v>95.34883721</v>
      </c>
      <c r="W21" s="85">
        <f t="shared" si="27"/>
        <v>91.30434783</v>
      </c>
      <c r="X21" s="106">
        <v>11.0</v>
      </c>
      <c r="Y21" s="106">
        <v>3.0</v>
      </c>
      <c r="Z21" s="106">
        <v>6.0</v>
      </c>
      <c r="AA21" s="85">
        <f t="shared" si="8"/>
        <v>55</v>
      </c>
      <c r="AB21" s="85">
        <f t="shared" si="28"/>
        <v>27</v>
      </c>
      <c r="AC21" s="85">
        <f t="shared" si="9"/>
        <v>94.82758621</v>
      </c>
      <c r="AD21" s="85">
        <f t="shared" si="29"/>
        <v>87.09677419</v>
      </c>
      <c r="AE21" s="106">
        <v>10.0</v>
      </c>
      <c r="AF21" s="106">
        <v>3.0</v>
      </c>
      <c r="AG21" s="106">
        <v>5.0</v>
      </c>
      <c r="AH21" s="106">
        <f t="shared" si="10"/>
        <v>68</v>
      </c>
      <c r="AI21" s="85">
        <f t="shared" si="30"/>
        <v>32</v>
      </c>
      <c r="AJ21" s="108">
        <f t="shared" si="11"/>
        <v>91.89189189</v>
      </c>
      <c r="AK21" s="110">
        <f t="shared" si="31"/>
        <v>88.88888889</v>
      </c>
      <c r="AL21" s="106">
        <v>9.0</v>
      </c>
      <c r="AM21" s="106">
        <v>3.0</v>
      </c>
      <c r="AN21" s="106">
        <v>6.0</v>
      </c>
      <c r="AO21" s="85">
        <f t="shared" si="12"/>
        <v>80</v>
      </c>
      <c r="AP21" s="85">
        <f t="shared" si="32"/>
        <v>38</v>
      </c>
      <c r="AQ21" s="85">
        <f t="shared" si="13"/>
        <v>90.90909091</v>
      </c>
      <c r="AR21" s="85">
        <f t="shared" si="33"/>
        <v>86.36363636</v>
      </c>
      <c r="AS21" s="106">
        <v>8.0</v>
      </c>
      <c r="AT21" s="106">
        <v>3.0</v>
      </c>
      <c r="AU21" s="106">
        <v>8.0</v>
      </c>
      <c r="AV21" s="85">
        <f t="shared" si="14"/>
        <v>91</v>
      </c>
      <c r="AW21" s="85">
        <f t="shared" si="34"/>
        <v>46</v>
      </c>
      <c r="AX21" s="85">
        <f t="shared" si="15"/>
        <v>89.21568627</v>
      </c>
      <c r="AY21" s="85">
        <f t="shared" si="35"/>
        <v>88.46153846</v>
      </c>
      <c r="AZ21" s="106">
        <v>2.0</v>
      </c>
      <c r="BA21" s="106">
        <v>1.0</v>
      </c>
      <c r="BB21" s="106">
        <v>12.0</v>
      </c>
      <c r="BC21" s="85">
        <f t="shared" si="16"/>
        <v>94</v>
      </c>
      <c r="BD21" s="85">
        <f t="shared" si="36"/>
        <v>58</v>
      </c>
      <c r="BE21" s="85">
        <f t="shared" si="17"/>
        <v>89.52380952</v>
      </c>
      <c r="BF21" s="85">
        <f t="shared" si="37"/>
        <v>90.625</v>
      </c>
      <c r="BG21" s="106">
        <v>3.0</v>
      </c>
      <c r="BH21" s="106">
        <v>1.0</v>
      </c>
      <c r="BI21" s="106">
        <v>6.0</v>
      </c>
      <c r="BJ21" s="85">
        <f t="shared" si="18"/>
        <v>98</v>
      </c>
      <c r="BK21" s="85">
        <f t="shared" si="38"/>
        <v>64</v>
      </c>
      <c r="BL21" s="85">
        <f t="shared" si="47"/>
        <v>87.5</v>
      </c>
      <c r="BM21" s="85">
        <f t="shared" si="39"/>
        <v>88.88888889</v>
      </c>
      <c r="BN21" s="106">
        <v>1.0</v>
      </c>
      <c r="BO21" s="106">
        <v>2.0</v>
      </c>
      <c r="BP21" s="106">
        <v>12.0</v>
      </c>
      <c r="BQ21" s="85">
        <f t="shared" si="19"/>
        <v>101</v>
      </c>
      <c r="BR21" s="85">
        <f t="shared" si="40"/>
        <v>76</v>
      </c>
      <c r="BS21" s="85">
        <f t="shared" si="20"/>
        <v>86.32478632</v>
      </c>
      <c r="BT21" s="85">
        <f t="shared" si="41"/>
        <v>86.36363636</v>
      </c>
      <c r="BU21" s="106">
        <v>5.0</v>
      </c>
      <c r="BV21" s="106">
        <v>3.0</v>
      </c>
      <c r="BW21" s="106">
        <v>13.0</v>
      </c>
      <c r="BX21" s="85">
        <f t="shared" si="21"/>
        <v>109</v>
      </c>
      <c r="BY21" s="85">
        <f t="shared" si="42"/>
        <v>89</v>
      </c>
      <c r="BZ21" s="85">
        <f t="shared" si="22"/>
        <v>87.2</v>
      </c>
      <c r="CA21" s="85">
        <f t="shared" si="43"/>
        <v>88.11881188</v>
      </c>
      <c r="CB21" s="106">
        <v>1.0</v>
      </c>
      <c r="CC21" s="106">
        <v>2.0</v>
      </c>
      <c r="CD21" s="106">
        <v>12.0</v>
      </c>
      <c r="CE21" s="85">
        <f t="shared" si="23"/>
        <v>112</v>
      </c>
      <c r="CF21" s="85">
        <f t="shared" si="44"/>
        <v>101</v>
      </c>
      <c r="CG21" s="85">
        <f t="shared" si="45"/>
        <v>86.82170543</v>
      </c>
      <c r="CH21" s="85">
        <f t="shared" si="46"/>
        <v>98.24561404</v>
      </c>
    </row>
    <row r="22" ht="15.75" customHeight="1">
      <c r="A22" s="109">
        <v>17.0</v>
      </c>
      <c r="B22" s="109" t="s">
        <v>27</v>
      </c>
      <c r="C22" s="105">
        <v>6.0</v>
      </c>
      <c r="D22" s="105">
        <v>2.0</v>
      </c>
      <c r="E22" s="105">
        <v>6.0</v>
      </c>
      <c r="F22" s="105">
        <f t="shared" si="1"/>
        <v>8</v>
      </c>
      <c r="G22" s="105">
        <v>6.0</v>
      </c>
      <c r="H22" s="105">
        <f t="shared" si="2"/>
        <v>100</v>
      </c>
      <c r="I22" s="105">
        <f t="shared" si="3"/>
        <v>100</v>
      </c>
      <c r="J22" s="105">
        <v>10.0</v>
      </c>
      <c r="K22" s="105">
        <v>4.0</v>
      </c>
      <c r="L22" s="105">
        <v>8.0</v>
      </c>
      <c r="M22" s="105">
        <f t="shared" si="4"/>
        <v>22</v>
      </c>
      <c r="N22" s="85">
        <f t="shared" si="24"/>
        <v>14</v>
      </c>
      <c r="O22" s="105">
        <f t="shared" si="5"/>
        <v>100</v>
      </c>
      <c r="P22" s="105">
        <f t="shared" si="25"/>
        <v>87.5</v>
      </c>
      <c r="Q22" s="106">
        <v>16.0</v>
      </c>
      <c r="R22" s="106">
        <v>4.0</v>
      </c>
      <c r="S22" s="106">
        <v>6.0</v>
      </c>
      <c r="T22" s="85">
        <f t="shared" si="6"/>
        <v>42</v>
      </c>
      <c r="U22" s="85">
        <f t="shared" si="26"/>
        <v>20</v>
      </c>
      <c r="V22" s="85">
        <f t="shared" si="7"/>
        <v>97.6744186</v>
      </c>
      <c r="W22" s="85">
        <f t="shared" si="27"/>
        <v>86.95652174</v>
      </c>
      <c r="X22" s="106">
        <v>11.0</v>
      </c>
      <c r="Y22" s="106">
        <v>3.0</v>
      </c>
      <c r="Z22" s="106">
        <v>6.0</v>
      </c>
      <c r="AA22" s="85">
        <f t="shared" si="8"/>
        <v>56</v>
      </c>
      <c r="AB22" s="85">
        <f t="shared" si="28"/>
        <v>26</v>
      </c>
      <c r="AC22" s="85">
        <f t="shared" si="9"/>
        <v>96.55172414</v>
      </c>
      <c r="AD22" s="85">
        <f t="shared" si="29"/>
        <v>83.87096774</v>
      </c>
      <c r="AE22" s="106">
        <v>12.0</v>
      </c>
      <c r="AF22" s="106">
        <v>3.0</v>
      </c>
      <c r="AG22" s="106">
        <v>5.0</v>
      </c>
      <c r="AH22" s="106">
        <f t="shared" si="10"/>
        <v>71</v>
      </c>
      <c r="AI22" s="85">
        <f t="shared" si="30"/>
        <v>31</v>
      </c>
      <c r="AJ22" s="108">
        <f t="shared" si="11"/>
        <v>95.94594595</v>
      </c>
      <c r="AK22" s="110">
        <f t="shared" si="31"/>
        <v>86.11111111</v>
      </c>
      <c r="AL22" s="106">
        <v>10.0</v>
      </c>
      <c r="AM22" s="106">
        <v>4.0</v>
      </c>
      <c r="AN22" s="106">
        <v>8.0</v>
      </c>
      <c r="AO22" s="85">
        <f t="shared" si="12"/>
        <v>85</v>
      </c>
      <c r="AP22" s="85">
        <f t="shared" si="32"/>
        <v>39</v>
      </c>
      <c r="AQ22" s="85">
        <f t="shared" si="13"/>
        <v>96.59090909</v>
      </c>
      <c r="AR22" s="85">
        <f t="shared" si="33"/>
        <v>88.63636364</v>
      </c>
      <c r="AS22" s="106">
        <v>9.0</v>
      </c>
      <c r="AT22" s="106">
        <v>3.0</v>
      </c>
      <c r="AU22" s="106">
        <v>8.0</v>
      </c>
      <c r="AV22" s="85">
        <f t="shared" si="14"/>
        <v>97</v>
      </c>
      <c r="AW22" s="85">
        <f t="shared" si="34"/>
        <v>47</v>
      </c>
      <c r="AX22" s="85">
        <f t="shared" si="15"/>
        <v>95.09803922</v>
      </c>
      <c r="AY22" s="85">
        <f t="shared" si="35"/>
        <v>90.38461538</v>
      </c>
      <c r="AZ22" s="106">
        <v>2.0</v>
      </c>
      <c r="BA22" s="106">
        <v>1.0</v>
      </c>
      <c r="BB22" s="106">
        <v>10.0</v>
      </c>
      <c r="BC22" s="85">
        <f t="shared" si="16"/>
        <v>100</v>
      </c>
      <c r="BD22" s="85">
        <f t="shared" si="36"/>
        <v>57</v>
      </c>
      <c r="BE22" s="85">
        <f t="shared" si="17"/>
        <v>95.23809524</v>
      </c>
      <c r="BF22" s="85">
        <f t="shared" si="37"/>
        <v>89.0625</v>
      </c>
      <c r="BG22" s="106">
        <v>5.0</v>
      </c>
      <c r="BH22" s="106">
        <v>2.0</v>
      </c>
      <c r="BI22" s="106">
        <v>8.0</v>
      </c>
      <c r="BJ22" s="85">
        <f t="shared" si="18"/>
        <v>107</v>
      </c>
      <c r="BK22" s="85">
        <f t="shared" si="38"/>
        <v>65</v>
      </c>
      <c r="BL22" s="85">
        <f t="shared" si="47"/>
        <v>95.53571429</v>
      </c>
      <c r="BM22" s="85">
        <f t="shared" si="39"/>
        <v>90.27777778</v>
      </c>
      <c r="BN22" s="106">
        <v>2.0</v>
      </c>
      <c r="BO22" s="106">
        <v>3.0</v>
      </c>
      <c r="BP22" s="106">
        <v>16.0</v>
      </c>
      <c r="BQ22" s="85">
        <f t="shared" si="19"/>
        <v>112</v>
      </c>
      <c r="BR22" s="85">
        <f t="shared" si="40"/>
        <v>81</v>
      </c>
      <c r="BS22" s="85">
        <f t="shared" si="20"/>
        <v>95.72649573</v>
      </c>
      <c r="BT22" s="85">
        <f t="shared" si="41"/>
        <v>92.04545455</v>
      </c>
      <c r="BU22" s="106">
        <v>5.0</v>
      </c>
      <c r="BV22" s="106">
        <v>3.0</v>
      </c>
      <c r="BW22" s="106">
        <v>13.0</v>
      </c>
      <c r="BX22" s="85">
        <f t="shared" si="21"/>
        <v>120</v>
      </c>
      <c r="BY22" s="85">
        <f t="shared" si="42"/>
        <v>94</v>
      </c>
      <c r="BZ22" s="85">
        <f t="shared" si="22"/>
        <v>96</v>
      </c>
      <c r="CA22" s="85">
        <f t="shared" si="43"/>
        <v>93.06930693</v>
      </c>
      <c r="CB22" s="106">
        <v>2.0</v>
      </c>
      <c r="CC22" s="106">
        <v>2.0</v>
      </c>
      <c r="CD22" s="106">
        <v>10.0</v>
      </c>
      <c r="CE22" s="85">
        <f t="shared" si="23"/>
        <v>124</v>
      </c>
      <c r="CF22" s="85">
        <f t="shared" si="44"/>
        <v>104</v>
      </c>
      <c r="CG22" s="85">
        <f t="shared" si="45"/>
        <v>96.12403101</v>
      </c>
      <c r="CH22" s="85">
        <f t="shared" si="46"/>
        <v>108.7719298</v>
      </c>
    </row>
    <row r="23" ht="15.75" customHeight="1">
      <c r="A23" s="109">
        <v>18.0</v>
      </c>
      <c r="B23" s="109" t="s">
        <v>28</v>
      </c>
      <c r="C23" s="105">
        <v>4.0</v>
      </c>
      <c r="D23" s="105">
        <v>2.0</v>
      </c>
      <c r="E23" s="105">
        <v>6.0</v>
      </c>
      <c r="F23" s="105">
        <f t="shared" si="1"/>
        <v>6</v>
      </c>
      <c r="G23" s="105">
        <v>6.0</v>
      </c>
      <c r="H23" s="105">
        <f t="shared" si="2"/>
        <v>75</v>
      </c>
      <c r="I23" s="105">
        <f t="shared" si="3"/>
        <v>100</v>
      </c>
      <c r="J23" s="105">
        <v>7.0</v>
      </c>
      <c r="K23" s="105">
        <v>4.0</v>
      </c>
      <c r="L23" s="105">
        <v>6.0</v>
      </c>
      <c r="M23" s="105">
        <f t="shared" si="4"/>
        <v>17</v>
      </c>
      <c r="N23" s="85">
        <f t="shared" si="24"/>
        <v>12</v>
      </c>
      <c r="O23" s="105">
        <f t="shared" si="5"/>
        <v>77.27272727</v>
      </c>
      <c r="P23" s="105">
        <f t="shared" si="25"/>
        <v>75</v>
      </c>
      <c r="Q23" s="106">
        <v>11.0</v>
      </c>
      <c r="R23" s="106">
        <v>5.0</v>
      </c>
      <c r="S23" s="106">
        <v>7.0</v>
      </c>
      <c r="T23" s="85">
        <f t="shared" si="6"/>
        <v>33</v>
      </c>
      <c r="U23" s="85">
        <f t="shared" si="26"/>
        <v>19</v>
      </c>
      <c r="V23" s="85">
        <f t="shared" si="7"/>
        <v>76.74418605</v>
      </c>
      <c r="W23" s="85">
        <f t="shared" si="27"/>
        <v>82.60869565</v>
      </c>
      <c r="X23" s="106">
        <v>9.0</v>
      </c>
      <c r="Y23" s="106">
        <v>3.0</v>
      </c>
      <c r="Z23" s="106">
        <v>6.0</v>
      </c>
      <c r="AA23" s="85">
        <f t="shared" si="8"/>
        <v>45</v>
      </c>
      <c r="AB23" s="85">
        <f t="shared" si="28"/>
        <v>25</v>
      </c>
      <c r="AC23" s="85">
        <f t="shared" si="9"/>
        <v>77.5862069</v>
      </c>
      <c r="AD23" s="85">
        <f t="shared" si="29"/>
        <v>80.64516129</v>
      </c>
      <c r="AE23" s="106">
        <v>11.0</v>
      </c>
      <c r="AF23" s="106">
        <v>2.0</v>
      </c>
      <c r="AG23" s="106">
        <v>4.0</v>
      </c>
      <c r="AH23" s="106">
        <f t="shared" si="10"/>
        <v>58</v>
      </c>
      <c r="AI23" s="85">
        <f t="shared" si="30"/>
        <v>30</v>
      </c>
      <c r="AJ23" s="108">
        <f t="shared" si="11"/>
        <v>78.37837838</v>
      </c>
      <c r="AK23" s="110">
        <f t="shared" si="31"/>
        <v>83.33333333</v>
      </c>
      <c r="AL23" s="106">
        <v>10.0</v>
      </c>
      <c r="AM23" s="106">
        <v>4.0</v>
      </c>
      <c r="AN23" s="106">
        <v>8.0</v>
      </c>
      <c r="AO23" s="85">
        <f t="shared" si="12"/>
        <v>72</v>
      </c>
      <c r="AP23" s="85">
        <f t="shared" si="32"/>
        <v>38</v>
      </c>
      <c r="AQ23" s="85">
        <f t="shared" si="13"/>
        <v>81.81818182</v>
      </c>
      <c r="AR23" s="85">
        <f t="shared" si="33"/>
        <v>86.36363636</v>
      </c>
      <c r="AS23" s="106">
        <v>8.0</v>
      </c>
      <c r="AT23" s="106">
        <v>2.0</v>
      </c>
      <c r="AU23" s="106">
        <v>8.0</v>
      </c>
      <c r="AV23" s="85">
        <f t="shared" si="14"/>
        <v>82</v>
      </c>
      <c r="AW23" s="85">
        <f t="shared" si="34"/>
        <v>46</v>
      </c>
      <c r="AX23" s="85">
        <f t="shared" si="15"/>
        <v>80.39215686</v>
      </c>
      <c r="AY23" s="85">
        <f t="shared" si="35"/>
        <v>88.46153846</v>
      </c>
      <c r="AZ23" s="106">
        <v>2.0</v>
      </c>
      <c r="BA23" s="106">
        <v>1.0</v>
      </c>
      <c r="BB23" s="106">
        <v>8.0</v>
      </c>
      <c r="BC23" s="85">
        <f t="shared" si="16"/>
        <v>85</v>
      </c>
      <c r="BD23" s="85">
        <f t="shared" si="36"/>
        <v>54</v>
      </c>
      <c r="BE23" s="85">
        <f t="shared" si="17"/>
        <v>80.95238095</v>
      </c>
      <c r="BF23" s="85">
        <f t="shared" si="37"/>
        <v>84.375</v>
      </c>
      <c r="BG23" s="106">
        <v>5.0</v>
      </c>
      <c r="BH23" s="106">
        <v>2.0</v>
      </c>
      <c r="BI23" s="106">
        <v>8.0</v>
      </c>
      <c r="BJ23" s="85">
        <f t="shared" si="18"/>
        <v>92</v>
      </c>
      <c r="BK23" s="85">
        <f t="shared" si="38"/>
        <v>62</v>
      </c>
      <c r="BL23" s="85">
        <f t="shared" si="47"/>
        <v>82.14285714</v>
      </c>
      <c r="BM23" s="85">
        <f t="shared" si="39"/>
        <v>86.11111111</v>
      </c>
      <c r="BN23" s="106">
        <v>2.0</v>
      </c>
      <c r="BO23" s="106">
        <v>2.0</v>
      </c>
      <c r="BP23" s="106">
        <v>14.0</v>
      </c>
      <c r="BQ23" s="85">
        <f t="shared" si="19"/>
        <v>96</v>
      </c>
      <c r="BR23" s="85">
        <f t="shared" si="40"/>
        <v>76</v>
      </c>
      <c r="BS23" s="85">
        <f t="shared" si="20"/>
        <v>82.05128205</v>
      </c>
      <c r="BT23" s="85">
        <f t="shared" si="41"/>
        <v>86.36363636</v>
      </c>
      <c r="BU23" s="106">
        <v>3.0</v>
      </c>
      <c r="BV23" s="106">
        <v>3.0</v>
      </c>
      <c r="BW23" s="106">
        <v>6.0</v>
      </c>
      <c r="BX23" s="85">
        <f t="shared" si="21"/>
        <v>102</v>
      </c>
      <c r="BY23" s="85">
        <f t="shared" si="42"/>
        <v>82</v>
      </c>
      <c r="BZ23" s="85">
        <f t="shared" si="22"/>
        <v>81.6</v>
      </c>
      <c r="CA23" s="85">
        <f t="shared" si="43"/>
        <v>81.18811881</v>
      </c>
      <c r="CB23" s="106">
        <v>2.0</v>
      </c>
      <c r="CC23" s="106">
        <v>2.0</v>
      </c>
      <c r="CD23" s="106">
        <v>8.0</v>
      </c>
      <c r="CE23" s="85">
        <f t="shared" si="23"/>
        <v>106</v>
      </c>
      <c r="CF23" s="85">
        <f t="shared" si="44"/>
        <v>90</v>
      </c>
      <c r="CG23" s="85">
        <f t="shared" si="45"/>
        <v>82.17054264</v>
      </c>
      <c r="CH23" s="85">
        <f t="shared" si="46"/>
        <v>92.98245614</v>
      </c>
    </row>
    <row r="24" ht="15.75" customHeight="1">
      <c r="A24" s="109">
        <v>19.0</v>
      </c>
      <c r="B24" s="109" t="s">
        <v>29</v>
      </c>
      <c r="C24" s="105">
        <v>2.0</v>
      </c>
      <c r="D24" s="105">
        <v>1.0</v>
      </c>
      <c r="E24" s="105">
        <v>4.0</v>
      </c>
      <c r="F24" s="105">
        <f t="shared" si="1"/>
        <v>3</v>
      </c>
      <c r="G24" s="105">
        <v>4.0</v>
      </c>
      <c r="H24" s="105">
        <f t="shared" si="2"/>
        <v>37.5</v>
      </c>
      <c r="I24" s="105">
        <f t="shared" si="3"/>
        <v>66.66666667</v>
      </c>
      <c r="J24" s="105">
        <v>5.0</v>
      </c>
      <c r="K24" s="105">
        <v>4.0</v>
      </c>
      <c r="L24" s="105">
        <v>8.0</v>
      </c>
      <c r="M24" s="105">
        <f t="shared" si="4"/>
        <v>12</v>
      </c>
      <c r="N24" s="85">
        <f t="shared" si="24"/>
        <v>12</v>
      </c>
      <c r="O24" s="105">
        <f t="shared" si="5"/>
        <v>54.54545455</v>
      </c>
      <c r="P24" s="105">
        <f t="shared" si="25"/>
        <v>75</v>
      </c>
      <c r="Q24" s="106">
        <v>1.0</v>
      </c>
      <c r="R24" s="106">
        <v>1.0</v>
      </c>
      <c r="S24" s="106">
        <v>1.0</v>
      </c>
      <c r="T24" s="85">
        <f t="shared" si="6"/>
        <v>14</v>
      </c>
      <c r="U24" s="85">
        <f t="shared" si="26"/>
        <v>13</v>
      </c>
      <c r="V24" s="85">
        <f t="shared" si="7"/>
        <v>32.55813953</v>
      </c>
      <c r="W24" s="85">
        <f t="shared" si="27"/>
        <v>56.52173913</v>
      </c>
      <c r="X24" s="106">
        <v>10.0</v>
      </c>
      <c r="Y24" s="106">
        <v>2.0</v>
      </c>
      <c r="Z24" s="106">
        <v>4.0</v>
      </c>
      <c r="AA24" s="85">
        <f t="shared" si="8"/>
        <v>26</v>
      </c>
      <c r="AB24" s="85">
        <f t="shared" si="28"/>
        <v>17</v>
      </c>
      <c r="AC24" s="85">
        <f t="shared" si="9"/>
        <v>44.82758621</v>
      </c>
      <c r="AD24" s="85">
        <f t="shared" si="29"/>
        <v>54.83870968</v>
      </c>
      <c r="AE24" s="106">
        <v>8.0</v>
      </c>
      <c r="AF24" s="106">
        <v>3.0</v>
      </c>
      <c r="AG24" s="106">
        <v>5.0</v>
      </c>
      <c r="AH24" s="106">
        <f t="shared" si="10"/>
        <v>37</v>
      </c>
      <c r="AI24" s="85">
        <f t="shared" si="30"/>
        <v>21</v>
      </c>
      <c r="AJ24" s="108">
        <f t="shared" si="11"/>
        <v>50</v>
      </c>
      <c r="AK24" s="110">
        <f t="shared" si="31"/>
        <v>58.33333333</v>
      </c>
      <c r="AL24" s="106">
        <v>10.0</v>
      </c>
      <c r="AM24" s="106">
        <v>4.0</v>
      </c>
      <c r="AN24" s="106">
        <v>8.0</v>
      </c>
      <c r="AO24" s="85">
        <f t="shared" si="12"/>
        <v>51</v>
      </c>
      <c r="AP24" s="85">
        <f t="shared" si="32"/>
        <v>29</v>
      </c>
      <c r="AQ24" s="85">
        <f t="shared" si="13"/>
        <v>57.95454545</v>
      </c>
      <c r="AR24" s="85">
        <f t="shared" si="33"/>
        <v>65.90909091</v>
      </c>
      <c r="AS24" s="106">
        <v>6.0</v>
      </c>
      <c r="AT24" s="106">
        <v>2.0</v>
      </c>
      <c r="AU24" s="106">
        <v>6.0</v>
      </c>
      <c r="AV24" s="85">
        <f t="shared" si="14"/>
        <v>59</v>
      </c>
      <c r="AW24" s="85">
        <f t="shared" si="34"/>
        <v>35</v>
      </c>
      <c r="AX24" s="85">
        <f t="shared" si="15"/>
        <v>57.84313725</v>
      </c>
      <c r="AY24" s="85">
        <f t="shared" si="35"/>
        <v>67.30769231</v>
      </c>
      <c r="AZ24" s="106">
        <v>1.0</v>
      </c>
      <c r="BA24" s="106">
        <v>1.0</v>
      </c>
      <c r="BB24" s="106">
        <v>12.0</v>
      </c>
      <c r="BC24" s="85">
        <f t="shared" si="16"/>
        <v>61</v>
      </c>
      <c r="BD24" s="85">
        <f t="shared" si="36"/>
        <v>47</v>
      </c>
      <c r="BE24" s="85">
        <f t="shared" si="17"/>
        <v>58.0952381</v>
      </c>
      <c r="BF24" s="85">
        <f t="shared" si="37"/>
        <v>73.4375</v>
      </c>
      <c r="BG24" s="106">
        <v>4.0</v>
      </c>
      <c r="BH24" s="106">
        <v>2.0</v>
      </c>
      <c r="BI24" s="106">
        <v>8.0</v>
      </c>
      <c r="BJ24" s="85">
        <f t="shared" si="18"/>
        <v>67</v>
      </c>
      <c r="BK24" s="85">
        <f t="shared" si="38"/>
        <v>55</v>
      </c>
      <c r="BL24" s="85">
        <f t="shared" si="47"/>
        <v>59.82142857</v>
      </c>
      <c r="BM24" s="85">
        <f t="shared" si="39"/>
        <v>76.38888889</v>
      </c>
      <c r="BN24" s="106">
        <v>1.0</v>
      </c>
      <c r="BO24" s="106">
        <v>1.0</v>
      </c>
      <c r="BP24" s="106">
        <v>16.0</v>
      </c>
      <c r="BQ24" s="85">
        <f t="shared" si="19"/>
        <v>69</v>
      </c>
      <c r="BR24" s="85">
        <f t="shared" si="40"/>
        <v>71</v>
      </c>
      <c r="BS24" s="85">
        <f t="shared" si="20"/>
        <v>58.97435897</v>
      </c>
      <c r="BT24" s="85">
        <f t="shared" si="41"/>
        <v>80.68181818</v>
      </c>
      <c r="BU24" s="106">
        <v>5.0</v>
      </c>
      <c r="BV24" s="106">
        <v>3.0</v>
      </c>
      <c r="BW24" s="106">
        <v>13.0</v>
      </c>
      <c r="BX24" s="85">
        <f t="shared" si="21"/>
        <v>77</v>
      </c>
      <c r="BY24" s="85">
        <f t="shared" si="42"/>
        <v>84</v>
      </c>
      <c r="BZ24" s="85">
        <f t="shared" si="22"/>
        <v>61.6</v>
      </c>
      <c r="CA24" s="85">
        <f t="shared" si="43"/>
        <v>83.16831683</v>
      </c>
      <c r="CB24" s="106">
        <v>2.0</v>
      </c>
      <c r="CC24" s="106">
        <v>1.0</v>
      </c>
      <c r="CD24" s="106">
        <v>8.0</v>
      </c>
      <c r="CE24" s="85">
        <f t="shared" si="23"/>
        <v>80</v>
      </c>
      <c r="CF24" s="85">
        <f t="shared" si="44"/>
        <v>92</v>
      </c>
      <c r="CG24" s="85">
        <f t="shared" si="45"/>
        <v>62.01550388</v>
      </c>
      <c r="CH24" s="85">
        <f t="shared" si="46"/>
        <v>70.1754386</v>
      </c>
    </row>
    <row r="25" ht="15.75" customHeight="1">
      <c r="A25" s="109">
        <v>20.0</v>
      </c>
      <c r="B25" s="109" t="s">
        <v>30</v>
      </c>
      <c r="C25" s="105">
        <v>6.0</v>
      </c>
      <c r="D25" s="105">
        <v>2.0</v>
      </c>
      <c r="E25" s="105">
        <v>6.0</v>
      </c>
      <c r="F25" s="105">
        <f t="shared" si="1"/>
        <v>8</v>
      </c>
      <c r="G25" s="105">
        <v>6.0</v>
      </c>
      <c r="H25" s="105">
        <f t="shared" si="2"/>
        <v>100</v>
      </c>
      <c r="I25" s="105">
        <f t="shared" si="3"/>
        <v>100</v>
      </c>
      <c r="J25" s="105">
        <v>9.0</v>
      </c>
      <c r="K25" s="105">
        <v>3.0</v>
      </c>
      <c r="L25" s="105">
        <v>10.0</v>
      </c>
      <c r="M25" s="105">
        <f t="shared" si="4"/>
        <v>20</v>
      </c>
      <c r="N25" s="85">
        <f t="shared" si="24"/>
        <v>16</v>
      </c>
      <c r="O25" s="105">
        <f t="shared" si="5"/>
        <v>90.90909091</v>
      </c>
      <c r="P25" s="105">
        <f t="shared" si="25"/>
        <v>100</v>
      </c>
      <c r="Q25" s="106">
        <v>16.0</v>
      </c>
      <c r="R25" s="106">
        <v>5.0</v>
      </c>
      <c r="S25" s="106">
        <v>7.0</v>
      </c>
      <c r="T25" s="85">
        <f t="shared" si="6"/>
        <v>41</v>
      </c>
      <c r="U25" s="85">
        <f t="shared" si="26"/>
        <v>23</v>
      </c>
      <c r="V25" s="85">
        <f t="shared" si="7"/>
        <v>95.34883721</v>
      </c>
      <c r="W25" s="85">
        <f t="shared" si="27"/>
        <v>100</v>
      </c>
      <c r="X25" s="106">
        <v>11.0</v>
      </c>
      <c r="Y25" s="106">
        <v>4.0</v>
      </c>
      <c r="Z25" s="106">
        <v>8.0</v>
      </c>
      <c r="AA25" s="85">
        <f t="shared" si="8"/>
        <v>56</v>
      </c>
      <c r="AB25" s="85">
        <f t="shared" si="28"/>
        <v>31</v>
      </c>
      <c r="AC25" s="85">
        <f t="shared" si="9"/>
        <v>96.55172414</v>
      </c>
      <c r="AD25" s="85">
        <f t="shared" si="29"/>
        <v>100</v>
      </c>
      <c r="AE25" s="106">
        <v>10.0</v>
      </c>
      <c r="AF25" s="106">
        <v>2.0</v>
      </c>
      <c r="AG25" s="106">
        <v>3.0</v>
      </c>
      <c r="AH25" s="106">
        <f t="shared" si="10"/>
        <v>68</v>
      </c>
      <c r="AI25" s="85">
        <f t="shared" si="30"/>
        <v>36</v>
      </c>
      <c r="AJ25" s="108">
        <f t="shared" si="11"/>
        <v>91.89189189</v>
      </c>
      <c r="AK25" s="110">
        <f t="shared" si="31"/>
        <v>100</v>
      </c>
      <c r="AL25" s="106">
        <v>9.0</v>
      </c>
      <c r="AM25" s="106">
        <v>4.0</v>
      </c>
      <c r="AN25" s="106">
        <v>8.0</v>
      </c>
      <c r="AO25" s="85">
        <f t="shared" si="12"/>
        <v>81</v>
      </c>
      <c r="AP25" s="85">
        <f t="shared" si="32"/>
        <v>44</v>
      </c>
      <c r="AQ25" s="85">
        <f t="shared" si="13"/>
        <v>92.04545455</v>
      </c>
      <c r="AR25" s="85">
        <f t="shared" si="33"/>
        <v>100</v>
      </c>
      <c r="AS25" s="106">
        <v>8.0</v>
      </c>
      <c r="AT25" s="106">
        <v>2.0</v>
      </c>
      <c r="AU25" s="106">
        <v>8.0</v>
      </c>
      <c r="AV25" s="85">
        <f t="shared" si="14"/>
        <v>91</v>
      </c>
      <c r="AW25" s="85">
        <f t="shared" si="34"/>
        <v>52</v>
      </c>
      <c r="AX25" s="85">
        <f t="shared" si="15"/>
        <v>89.21568627</v>
      </c>
      <c r="AY25" s="85">
        <f t="shared" si="35"/>
        <v>100</v>
      </c>
      <c r="AZ25" s="106">
        <v>2.0</v>
      </c>
      <c r="BA25" s="106">
        <v>1.0</v>
      </c>
      <c r="BB25" s="106">
        <v>12.0</v>
      </c>
      <c r="BC25" s="85">
        <f t="shared" si="16"/>
        <v>94</v>
      </c>
      <c r="BD25" s="85">
        <f t="shared" si="36"/>
        <v>64</v>
      </c>
      <c r="BE25" s="85">
        <f t="shared" si="17"/>
        <v>89.52380952</v>
      </c>
      <c r="BF25" s="85">
        <f t="shared" si="37"/>
        <v>100</v>
      </c>
      <c r="BG25" s="106">
        <v>2.0</v>
      </c>
      <c r="BH25" s="106">
        <v>1.0</v>
      </c>
      <c r="BI25" s="106">
        <v>4.0</v>
      </c>
      <c r="BJ25" s="85">
        <f t="shared" si="18"/>
        <v>97</v>
      </c>
      <c r="BK25" s="85">
        <f t="shared" si="38"/>
        <v>68</v>
      </c>
      <c r="BL25" s="85">
        <f t="shared" si="47"/>
        <v>86.60714286</v>
      </c>
      <c r="BM25" s="85">
        <f t="shared" si="39"/>
        <v>94.44444444</v>
      </c>
      <c r="BN25" s="106">
        <v>2.0</v>
      </c>
      <c r="BO25" s="106">
        <v>3.0</v>
      </c>
      <c r="BP25" s="106">
        <v>12.0</v>
      </c>
      <c r="BQ25" s="85">
        <f t="shared" si="19"/>
        <v>102</v>
      </c>
      <c r="BR25" s="85">
        <f t="shared" si="40"/>
        <v>80</v>
      </c>
      <c r="BS25" s="85">
        <f t="shared" si="20"/>
        <v>87.17948718</v>
      </c>
      <c r="BT25" s="85">
        <f t="shared" si="41"/>
        <v>90.90909091</v>
      </c>
      <c r="BU25" s="106">
        <v>3.0</v>
      </c>
      <c r="BV25" s="106">
        <v>3.0</v>
      </c>
      <c r="BW25" s="106">
        <v>5.0</v>
      </c>
      <c r="BX25" s="85">
        <f t="shared" si="21"/>
        <v>108</v>
      </c>
      <c r="BY25" s="85">
        <f t="shared" si="42"/>
        <v>85</v>
      </c>
      <c r="BZ25" s="85">
        <f t="shared" si="22"/>
        <v>86.4</v>
      </c>
      <c r="CA25" s="85">
        <f t="shared" si="43"/>
        <v>84.15841584</v>
      </c>
      <c r="CB25" s="106">
        <v>2.0</v>
      </c>
      <c r="CC25" s="106">
        <v>1.0</v>
      </c>
      <c r="CD25" s="106">
        <v>9.0</v>
      </c>
      <c r="CE25" s="85">
        <f t="shared" si="23"/>
        <v>111</v>
      </c>
      <c r="CF25" s="85">
        <f t="shared" si="44"/>
        <v>94</v>
      </c>
      <c r="CG25" s="85">
        <f t="shared" si="45"/>
        <v>86.04651163</v>
      </c>
      <c r="CH25" s="85">
        <f t="shared" si="46"/>
        <v>97.36842105</v>
      </c>
    </row>
    <row r="26" ht="15.75" customHeight="1">
      <c r="A26" s="109">
        <v>21.0</v>
      </c>
      <c r="B26" s="109" t="s">
        <v>31</v>
      </c>
      <c r="C26" s="105">
        <v>2.0</v>
      </c>
      <c r="D26" s="105">
        <v>1.0</v>
      </c>
      <c r="E26" s="105">
        <v>0.0</v>
      </c>
      <c r="F26" s="105">
        <f t="shared" si="1"/>
        <v>3</v>
      </c>
      <c r="G26" s="105">
        <v>0.0</v>
      </c>
      <c r="H26" s="105">
        <f t="shared" si="2"/>
        <v>37.5</v>
      </c>
      <c r="I26" s="105">
        <f t="shared" si="3"/>
        <v>0</v>
      </c>
      <c r="J26" s="105">
        <v>8.0</v>
      </c>
      <c r="K26" s="105">
        <v>4.0</v>
      </c>
      <c r="L26" s="105">
        <v>12.0</v>
      </c>
      <c r="M26" s="105">
        <f t="shared" si="4"/>
        <v>15</v>
      </c>
      <c r="N26" s="85">
        <f t="shared" si="24"/>
        <v>12</v>
      </c>
      <c r="O26" s="105">
        <f t="shared" si="5"/>
        <v>68.18181818</v>
      </c>
      <c r="P26" s="105">
        <f t="shared" ref="P26:P44" si="48">N26/20*100</f>
        <v>60</v>
      </c>
      <c r="Q26" s="106">
        <v>14.0</v>
      </c>
      <c r="R26" s="106">
        <v>4.0</v>
      </c>
      <c r="S26" s="106">
        <v>5.0</v>
      </c>
      <c r="T26" s="85">
        <f t="shared" si="6"/>
        <v>33</v>
      </c>
      <c r="U26" s="85">
        <f t="shared" si="26"/>
        <v>17</v>
      </c>
      <c r="V26" s="85">
        <f t="shared" si="7"/>
        <v>76.74418605</v>
      </c>
      <c r="W26" s="85">
        <f t="shared" ref="W26:W44" si="49">U26/27%</f>
        <v>62.96296296</v>
      </c>
      <c r="X26" s="106">
        <v>9.0</v>
      </c>
      <c r="Y26" s="106">
        <v>1.0</v>
      </c>
      <c r="Z26" s="106">
        <v>2.0</v>
      </c>
      <c r="AA26" s="85">
        <f t="shared" si="8"/>
        <v>43</v>
      </c>
      <c r="AB26" s="85">
        <f t="shared" si="28"/>
        <v>19</v>
      </c>
      <c r="AC26" s="85">
        <f t="shared" si="9"/>
        <v>74.13793103</v>
      </c>
      <c r="AD26" s="85">
        <f t="shared" ref="AD26:AD44" si="50">AB26/35%</f>
        <v>54.28571429</v>
      </c>
      <c r="AE26" s="106">
        <v>6.0</v>
      </c>
      <c r="AF26" s="106">
        <v>2.0</v>
      </c>
      <c r="AG26" s="106">
        <v>4.0</v>
      </c>
      <c r="AH26" s="106">
        <f t="shared" si="10"/>
        <v>51</v>
      </c>
      <c r="AI26" s="85">
        <f t="shared" si="30"/>
        <v>22</v>
      </c>
      <c r="AJ26" s="108">
        <f t="shared" si="11"/>
        <v>68.91891892</v>
      </c>
      <c r="AK26" s="110">
        <f t="shared" ref="AK26:AK44" si="51">AI26/40%</f>
        <v>55</v>
      </c>
      <c r="AL26" s="106">
        <v>10.0</v>
      </c>
      <c r="AM26" s="106">
        <v>3.0</v>
      </c>
      <c r="AN26" s="106">
        <v>6.0</v>
      </c>
      <c r="AO26" s="85">
        <f t="shared" si="12"/>
        <v>64</v>
      </c>
      <c r="AP26" s="85">
        <f t="shared" si="32"/>
        <v>28</v>
      </c>
      <c r="AQ26" s="85">
        <f t="shared" si="13"/>
        <v>72.72727273</v>
      </c>
      <c r="AR26" s="85">
        <f t="shared" ref="AR26:AR44" si="52">AP26/48%</f>
        <v>58.33333333</v>
      </c>
      <c r="AS26" s="106">
        <v>7.0</v>
      </c>
      <c r="AT26" s="106">
        <v>3.0</v>
      </c>
      <c r="AU26" s="106">
        <v>8.0</v>
      </c>
      <c r="AV26" s="85">
        <f t="shared" si="14"/>
        <v>74</v>
      </c>
      <c r="AW26" s="85">
        <f t="shared" si="34"/>
        <v>36</v>
      </c>
      <c r="AX26" s="85">
        <f t="shared" si="15"/>
        <v>72.54901961</v>
      </c>
      <c r="AY26" s="85">
        <f t="shared" ref="AY26:AY44" si="53">AW26/56%</f>
        <v>64.28571429</v>
      </c>
      <c r="AZ26" s="106">
        <v>1.0</v>
      </c>
      <c r="BA26" s="106">
        <v>1.0</v>
      </c>
      <c r="BB26" s="106">
        <v>10.0</v>
      </c>
      <c r="BC26" s="85">
        <f t="shared" si="16"/>
        <v>76</v>
      </c>
      <c r="BD26" s="85">
        <f t="shared" si="36"/>
        <v>46</v>
      </c>
      <c r="BE26" s="85">
        <f t="shared" si="17"/>
        <v>72.38095238</v>
      </c>
      <c r="BF26" s="85">
        <f t="shared" ref="BF26:BF44" si="54">BD6/68%</f>
        <v>79.41176471</v>
      </c>
      <c r="BG26" s="106">
        <v>5.0</v>
      </c>
      <c r="BH26" s="106">
        <v>2.0</v>
      </c>
      <c r="BI26" s="106">
        <v>6.0</v>
      </c>
      <c r="BJ26" s="85">
        <f t="shared" si="18"/>
        <v>83</v>
      </c>
      <c r="BK26" s="85">
        <f t="shared" si="38"/>
        <v>52</v>
      </c>
      <c r="BL26" s="85">
        <f t="shared" si="47"/>
        <v>74.10714286</v>
      </c>
      <c r="BM26" s="85">
        <f t="shared" ref="BM26:BM44" si="55">BK6/76%</f>
        <v>81.57894737</v>
      </c>
      <c r="BN26" s="106">
        <v>2.0</v>
      </c>
      <c r="BO26" s="106">
        <v>2.0</v>
      </c>
      <c r="BP26" s="106">
        <v>8.0</v>
      </c>
      <c r="BQ26" s="85">
        <f t="shared" si="19"/>
        <v>87</v>
      </c>
      <c r="BR26" s="85">
        <f t="shared" si="40"/>
        <v>60</v>
      </c>
      <c r="BS26" s="85">
        <f t="shared" si="20"/>
        <v>74.35897436</v>
      </c>
      <c r="BT26" s="85">
        <f t="shared" ref="BT26:BT44" si="56">(BR26/92%)</f>
        <v>65.2173913</v>
      </c>
      <c r="BU26" s="106">
        <v>4.0</v>
      </c>
      <c r="BV26" s="106">
        <v>3.0</v>
      </c>
      <c r="BW26" s="106">
        <v>11.0</v>
      </c>
      <c r="BX26" s="85">
        <f t="shared" si="21"/>
        <v>94</v>
      </c>
      <c r="BY26" s="85">
        <f t="shared" si="42"/>
        <v>71</v>
      </c>
      <c r="BZ26" s="85">
        <f t="shared" si="22"/>
        <v>75.2</v>
      </c>
      <c r="CA26" s="85">
        <f t="shared" ref="CA26:CA44" si="57">BY26/105%</f>
        <v>67.61904762</v>
      </c>
      <c r="CB26" s="106">
        <v>1.0</v>
      </c>
      <c r="CC26" s="106">
        <v>1.0</v>
      </c>
      <c r="CD26" s="106">
        <v>10.0</v>
      </c>
      <c r="CE26" s="85">
        <f t="shared" si="23"/>
        <v>96</v>
      </c>
      <c r="CF26" s="85">
        <f t="shared" si="44"/>
        <v>81</v>
      </c>
      <c r="CG26" s="85">
        <f t="shared" si="45"/>
        <v>74.41860465</v>
      </c>
      <c r="CH26" s="85">
        <f t="shared" si="46"/>
        <v>84.21052632</v>
      </c>
    </row>
    <row r="27" ht="15.75" customHeight="1">
      <c r="A27" s="109">
        <v>22.0</v>
      </c>
      <c r="B27" s="109" t="s">
        <v>32</v>
      </c>
      <c r="C27" s="105">
        <v>5.0</v>
      </c>
      <c r="D27" s="105">
        <v>2.0</v>
      </c>
      <c r="E27" s="105">
        <v>6.0</v>
      </c>
      <c r="F27" s="105">
        <f t="shared" si="1"/>
        <v>7</v>
      </c>
      <c r="G27" s="105">
        <v>6.0</v>
      </c>
      <c r="H27" s="105">
        <f t="shared" si="2"/>
        <v>87.5</v>
      </c>
      <c r="I27" s="105">
        <f t="shared" si="3"/>
        <v>100</v>
      </c>
      <c r="J27" s="105">
        <v>9.0</v>
      </c>
      <c r="K27" s="105">
        <v>4.0</v>
      </c>
      <c r="L27" s="105">
        <v>12.0</v>
      </c>
      <c r="M27" s="105">
        <f t="shared" si="4"/>
        <v>20</v>
      </c>
      <c r="N27" s="85">
        <f t="shared" si="24"/>
        <v>18</v>
      </c>
      <c r="O27" s="105">
        <f t="shared" si="5"/>
        <v>90.90909091</v>
      </c>
      <c r="P27" s="105">
        <f t="shared" si="48"/>
        <v>90</v>
      </c>
      <c r="Q27" s="106">
        <v>15.0</v>
      </c>
      <c r="R27" s="106">
        <v>5.0</v>
      </c>
      <c r="S27" s="106">
        <v>7.0</v>
      </c>
      <c r="T27" s="85">
        <f t="shared" si="6"/>
        <v>40</v>
      </c>
      <c r="U27" s="85">
        <f t="shared" si="26"/>
        <v>25</v>
      </c>
      <c r="V27" s="85">
        <f t="shared" si="7"/>
        <v>93.02325581</v>
      </c>
      <c r="W27" s="85">
        <f t="shared" si="49"/>
        <v>92.59259259</v>
      </c>
      <c r="X27" s="106">
        <v>11.0</v>
      </c>
      <c r="Y27" s="106">
        <v>3.0</v>
      </c>
      <c r="Z27" s="106">
        <v>6.0</v>
      </c>
      <c r="AA27" s="85">
        <f t="shared" si="8"/>
        <v>54</v>
      </c>
      <c r="AB27" s="85">
        <f t="shared" si="28"/>
        <v>31</v>
      </c>
      <c r="AC27" s="85">
        <f t="shared" si="9"/>
        <v>93.10344828</v>
      </c>
      <c r="AD27" s="85">
        <f t="shared" si="50"/>
        <v>88.57142857</v>
      </c>
      <c r="AE27" s="106">
        <v>11.0</v>
      </c>
      <c r="AF27" s="106">
        <v>3.0</v>
      </c>
      <c r="AG27" s="106">
        <v>5.0</v>
      </c>
      <c r="AH27" s="106">
        <f t="shared" si="10"/>
        <v>68</v>
      </c>
      <c r="AI27" s="85">
        <f t="shared" si="30"/>
        <v>35</v>
      </c>
      <c r="AJ27" s="108">
        <f t="shared" si="11"/>
        <v>91.89189189</v>
      </c>
      <c r="AK27" s="110">
        <f t="shared" si="51"/>
        <v>87.5</v>
      </c>
      <c r="AL27" s="106">
        <v>9.0</v>
      </c>
      <c r="AM27" s="106">
        <v>3.0</v>
      </c>
      <c r="AN27" s="106">
        <v>6.0</v>
      </c>
      <c r="AO27" s="85">
        <f t="shared" si="12"/>
        <v>80</v>
      </c>
      <c r="AP27" s="85">
        <f t="shared" si="32"/>
        <v>41</v>
      </c>
      <c r="AQ27" s="85">
        <f t="shared" si="13"/>
        <v>90.90909091</v>
      </c>
      <c r="AR27" s="85">
        <f t="shared" si="52"/>
        <v>85.41666667</v>
      </c>
      <c r="AS27" s="106">
        <v>9.0</v>
      </c>
      <c r="AT27" s="106">
        <v>3.0</v>
      </c>
      <c r="AU27" s="106">
        <v>8.0</v>
      </c>
      <c r="AV27" s="85">
        <f t="shared" si="14"/>
        <v>92</v>
      </c>
      <c r="AW27" s="85">
        <f t="shared" si="34"/>
        <v>49</v>
      </c>
      <c r="AX27" s="85">
        <f t="shared" si="15"/>
        <v>90.19607843</v>
      </c>
      <c r="AY27" s="85">
        <f t="shared" si="53"/>
        <v>87.5</v>
      </c>
      <c r="AZ27" s="106">
        <v>2.0</v>
      </c>
      <c r="BA27" s="106">
        <v>1.0</v>
      </c>
      <c r="BB27" s="106">
        <v>6.0</v>
      </c>
      <c r="BC27" s="85">
        <f t="shared" si="16"/>
        <v>95</v>
      </c>
      <c r="BD27" s="85">
        <f t="shared" si="36"/>
        <v>55</v>
      </c>
      <c r="BE27" s="85">
        <f t="shared" si="17"/>
        <v>90.47619048</v>
      </c>
      <c r="BF27" s="85">
        <f t="shared" si="54"/>
        <v>88.23529412</v>
      </c>
      <c r="BG27" s="106">
        <v>5.0</v>
      </c>
      <c r="BH27" s="106">
        <v>2.0</v>
      </c>
      <c r="BI27" s="106">
        <v>8.0</v>
      </c>
      <c r="BJ27" s="85">
        <f t="shared" si="18"/>
        <v>102</v>
      </c>
      <c r="BK27" s="85">
        <f t="shared" si="38"/>
        <v>63</v>
      </c>
      <c r="BL27" s="85">
        <f t="shared" si="47"/>
        <v>91.07142857</v>
      </c>
      <c r="BM27" s="85">
        <f t="shared" si="55"/>
        <v>89.47368421</v>
      </c>
      <c r="BN27" s="106">
        <v>1.0</v>
      </c>
      <c r="BO27" s="106">
        <v>1.0</v>
      </c>
      <c r="BP27" s="106">
        <v>14.0</v>
      </c>
      <c r="BQ27" s="85">
        <f t="shared" si="19"/>
        <v>104</v>
      </c>
      <c r="BR27" s="85">
        <f t="shared" si="40"/>
        <v>77</v>
      </c>
      <c r="BS27" s="85">
        <f t="shared" si="20"/>
        <v>88.88888889</v>
      </c>
      <c r="BT27" s="85">
        <f t="shared" si="56"/>
        <v>83.69565217</v>
      </c>
      <c r="BU27" s="106">
        <v>5.0</v>
      </c>
      <c r="BV27" s="106">
        <v>3.0</v>
      </c>
      <c r="BW27" s="106">
        <v>13.0</v>
      </c>
      <c r="BX27" s="85">
        <f t="shared" si="21"/>
        <v>112</v>
      </c>
      <c r="BY27" s="85">
        <f t="shared" si="42"/>
        <v>90</v>
      </c>
      <c r="BZ27" s="85">
        <f t="shared" si="22"/>
        <v>89.6</v>
      </c>
      <c r="CA27" s="85">
        <f t="shared" si="57"/>
        <v>85.71428571</v>
      </c>
      <c r="CB27" s="106">
        <v>2.0</v>
      </c>
      <c r="CC27" s="106">
        <v>2.0</v>
      </c>
      <c r="CD27" s="106">
        <v>11.0</v>
      </c>
      <c r="CE27" s="85">
        <f t="shared" si="23"/>
        <v>116</v>
      </c>
      <c r="CF27" s="85">
        <f t="shared" si="44"/>
        <v>101</v>
      </c>
      <c r="CG27" s="85">
        <f t="shared" si="45"/>
        <v>89.92248062</v>
      </c>
      <c r="CH27" s="85">
        <f t="shared" ref="CH27:CH44" si="58">(CE27/118)*100</f>
        <v>98.30508475</v>
      </c>
    </row>
    <row r="28" ht="15.75" customHeight="1">
      <c r="A28" s="109">
        <v>23.0</v>
      </c>
      <c r="B28" s="109" t="s">
        <v>33</v>
      </c>
      <c r="C28" s="105">
        <v>5.0</v>
      </c>
      <c r="D28" s="105">
        <v>1.0</v>
      </c>
      <c r="E28" s="105">
        <v>4.0</v>
      </c>
      <c r="F28" s="105">
        <f t="shared" si="1"/>
        <v>6</v>
      </c>
      <c r="G28" s="105">
        <v>4.0</v>
      </c>
      <c r="H28" s="105">
        <f t="shared" si="2"/>
        <v>75</v>
      </c>
      <c r="I28" s="105">
        <f t="shared" si="3"/>
        <v>66.66666667</v>
      </c>
      <c r="J28" s="105">
        <v>9.0</v>
      </c>
      <c r="K28" s="105">
        <v>4.0</v>
      </c>
      <c r="L28" s="105">
        <v>14.0</v>
      </c>
      <c r="M28" s="105">
        <f t="shared" si="4"/>
        <v>19</v>
      </c>
      <c r="N28" s="85">
        <f t="shared" si="24"/>
        <v>18</v>
      </c>
      <c r="O28" s="105">
        <f t="shared" si="5"/>
        <v>86.36363636</v>
      </c>
      <c r="P28" s="105">
        <f t="shared" si="48"/>
        <v>90</v>
      </c>
      <c r="Q28" s="106">
        <v>10.0</v>
      </c>
      <c r="R28" s="106">
        <v>5.0</v>
      </c>
      <c r="S28" s="106">
        <v>7.0</v>
      </c>
      <c r="T28" s="85">
        <f t="shared" si="6"/>
        <v>34</v>
      </c>
      <c r="U28" s="85">
        <f t="shared" si="26"/>
        <v>25</v>
      </c>
      <c r="V28" s="85">
        <f t="shared" si="7"/>
        <v>79.06976744</v>
      </c>
      <c r="W28" s="85">
        <f t="shared" si="49"/>
        <v>92.59259259</v>
      </c>
      <c r="X28" s="106">
        <v>8.0</v>
      </c>
      <c r="Y28" s="106">
        <v>3.0</v>
      </c>
      <c r="Z28" s="106">
        <v>6.0</v>
      </c>
      <c r="AA28" s="85">
        <f t="shared" si="8"/>
        <v>45</v>
      </c>
      <c r="AB28" s="85">
        <f t="shared" si="28"/>
        <v>31</v>
      </c>
      <c r="AC28" s="85">
        <f t="shared" si="9"/>
        <v>77.5862069</v>
      </c>
      <c r="AD28" s="85">
        <f t="shared" si="50"/>
        <v>88.57142857</v>
      </c>
      <c r="AE28" s="106">
        <v>10.0</v>
      </c>
      <c r="AF28" s="106">
        <v>2.0</v>
      </c>
      <c r="AG28" s="106">
        <v>3.0</v>
      </c>
      <c r="AH28" s="106">
        <f t="shared" si="10"/>
        <v>57</v>
      </c>
      <c r="AI28" s="85">
        <f t="shared" si="30"/>
        <v>36</v>
      </c>
      <c r="AJ28" s="108">
        <f t="shared" si="11"/>
        <v>77.02702703</v>
      </c>
      <c r="AK28" s="110">
        <f t="shared" si="51"/>
        <v>90</v>
      </c>
      <c r="AL28" s="106">
        <v>9.0</v>
      </c>
      <c r="AM28" s="106">
        <v>4.0</v>
      </c>
      <c r="AN28" s="106">
        <v>8.0</v>
      </c>
      <c r="AO28" s="85">
        <f t="shared" si="12"/>
        <v>70</v>
      </c>
      <c r="AP28" s="85">
        <f t="shared" si="32"/>
        <v>44</v>
      </c>
      <c r="AQ28" s="85">
        <f t="shared" si="13"/>
        <v>79.54545455</v>
      </c>
      <c r="AR28" s="85">
        <f t="shared" si="52"/>
        <v>91.66666667</v>
      </c>
      <c r="AS28" s="106">
        <v>9.0</v>
      </c>
      <c r="AT28" s="106">
        <v>2.0</v>
      </c>
      <c r="AU28" s="106">
        <v>8.0</v>
      </c>
      <c r="AV28" s="85">
        <f t="shared" si="14"/>
        <v>81</v>
      </c>
      <c r="AW28" s="85">
        <f t="shared" si="34"/>
        <v>52</v>
      </c>
      <c r="AX28" s="85">
        <f t="shared" si="15"/>
        <v>79.41176471</v>
      </c>
      <c r="AY28" s="85">
        <f t="shared" si="53"/>
        <v>92.85714286</v>
      </c>
      <c r="AZ28" s="106">
        <v>2.0</v>
      </c>
      <c r="BA28" s="106">
        <v>1.0</v>
      </c>
      <c r="BB28" s="106">
        <v>8.0</v>
      </c>
      <c r="BC28" s="85">
        <f t="shared" si="16"/>
        <v>84</v>
      </c>
      <c r="BD28" s="85">
        <f t="shared" si="36"/>
        <v>60</v>
      </c>
      <c r="BE28" s="85">
        <f t="shared" si="17"/>
        <v>80</v>
      </c>
      <c r="BF28" s="85">
        <f t="shared" si="54"/>
        <v>88.23529412</v>
      </c>
      <c r="BG28" s="106">
        <v>2.0</v>
      </c>
      <c r="BH28" s="106">
        <v>2.0</v>
      </c>
      <c r="BI28" s="106">
        <v>4.0</v>
      </c>
      <c r="BJ28" s="85">
        <f t="shared" si="18"/>
        <v>88</v>
      </c>
      <c r="BK28" s="85">
        <f t="shared" si="38"/>
        <v>64</v>
      </c>
      <c r="BL28" s="85">
        <f t="shared" si="47"/>
        <v>78.57142857</v>
      </c>
      <c r="BM28" s="85">
        <f t="shared" si="55"/>
        <v>86.84210526</v>
      </c>
      <c r="BN28" s="106">
        <v>1.0</v>
      </c>
      <c r="BO28" s="106">
        <v>1.0</v>
      </c>
      <c r="BP28" s="106">
        <v>16.0</v>
      </c>
      <c r="BQ28" s="85">
        <f t="shared" si="19"/>
        <v>90</v>
      </c>
      <c r="BR28" s="85">
        <f t="shared" si="40"/>
        <v>80</v>
      </c>
      <c r="BS28" s="85">
        <f t="shared" si="20"/>
        <v>76.92307692</v>
      </c>
      <c r="BT28" s="85">
        <f t="shared" si="56"/>
        <v>86.95652174</v>
      </c>
      <c r="BU28" s="106">
        <v>4.0</v>
      </c>
      <c r="BV28" s="106">
        <v>3.0</v>
      </c>
      <c r="BW28" s="106">
        <v>13.0</v>
      </c>
      <c r="BX28" s="85">
        <f t="shared" si="21"/>
        <v>97</v>
      </c>
      <c r="BY28" s="85">
        <f t="shared" si="42"/>
        <v>93</v>
      </c>
      <c r="BZ28" s="85">
        <f t="shared" si="22"/>
        <v>77.6</v>
      </c>
      <c r="CA28" s="85">
        <f t="shared" si="57"/>
        <v>88.57142857</v>
      </c>
      <c r="CB28" s="106">
        <v>2.0</v>
      </c>
      <c r="CC28" s="106">
        <v>2.0</v>
      </c>
      <c r="CD28" s="106">
        <v>10.0</v>
      </c>
      <c r="CE28" s="85">
        <f t="shared" si="23"/>
        <v>101</v>
      </c>
      <c r="CF28" s="85">
        <f t="shared" si="44"/>
        <v>103</v>
      </c>
      <c r="CG28" s="85">
        <f t="shared" si="45"/>
        <v>78.29457364</v>
      </c>
      <c r="CH28" s="85">
        <f t="shared" si="58"/>
        <v>85.59322034</v>
      </c>
    </row>
    <row r="29" ht="15.75" customHeight="1">
      <c r="A29" s="109">
        <v>24.0</v>
      </c>
      <c r="B29" s="109" t="s">
        <v>34</v>
      </c>
      <c r="C29" s="105">
        <v>6.0</v>
      </c>
      <c r="D29" s="105">
        <v>1.0</v>
      </c>
      <c r="E29" s="105">
        <v>6.0</v>
      </c>
      <c r="F29" s="105">
        <f t="shared" si="1"/>
        <v>7</v>
      </c>
      <c r="G29" s="105">
        <v>6.0</v>
      </c>
      <c r="H29" s="105">
        <f t="shared" si="2"/>
        <v>87.5</v>
      </c>
      <c r="I29" s="105">
        <f t="shared" si="3"/>
        <v>100</v>
      </c>
      <c r="J29" s="105">
        <v>10.0</v>
      </c>
      <c r="K29" s="105">
        <v>3.0</v>
      </c>
      <c r="L29" s="105">
        <v>10.0</v>
      </c>
      <c r="M29" s="105">
        <f t="shared" si="4"/>
        <v>20</v>
      </c>
      <c r="N29" s="85">
        <f t="shared" si="24"/>
        <v>16</v>
      </c>
      <c r="O29" s="105">
        <f t="shared" si="5"/>
        <v>90.90909091</v>
      </c>
      <c r="P29" s="105">
        <f t="shared" si="48"/>
        <v>80</v>
      </c>
      <c r="Q29" s="106">
        <v>15.0</v>
      </c>
      <c r="R29" s="106">
        <v>3.0</v>
      </c>
      <c r="S29" s="106">
        <v>5.0</v>
      </c>
      <c r="T29" s="85">
        <f t="shared" si="6"/>
        <v>38</v>
      </c>
      <c r="U29" s="85">
        <f t="shared" si="26"/>
        <v>21</v>
      </c>
      <c r="V29" s="85">
        <f t="shared" si="7"/>
        <v>88.37209302</v>
      </c>
      <c r="W29" s="85">
        <f t="shared" si="49"/>
        <v>77.77777778</v>
      </c>
      <c r="X29" s="106">
        <v>9.0</v>
      </c>
      <c r="Y29" s="106">
        <v>4.0</v>
      </c>
      <c r="Z29" s="106">
        <v>8.0</v>
      </c>
      <c r="AA29" s="85">
        <f t="shared" si="8"/>
        <v>51</v>
      </c>
      <c r="AB29" s="85">
        <f t="shared" si="28"/>
        <v>29</v>
      </c>
      <c r="AC29" s="85">
        <f t="shared" si="9"/>
        <v>87.93103448</v>
      </c>
      <c r="AD29" s="85">
        <f t="shared" si="50"/>
        <v>82.85714286</v>
      </c>
      <c r="AE29" s="106">
        <v>12.0</v>
      </c>
      <c r="AF29" s="106">
        <v>3.0</v>
      </c>
      <c r="AG29" s="106">
        <v>5.0</v>
      </c>
      <c r="AH29" s="106">
        <f t="shared" si="10"/>
        <v>66</v>
      </c>
      <c r="AI29" s="85">
        <f t="shared" si="30"/>
        <v>32</v>
      </c>
      <c r="AJ29" s="108">
        <f t="shared" si="11"/>
        <v>89.18918919</v>
      </c>
      <c r="AK29" s="110">
        <f t="shared" si="51"/>
        <v>80</v>
      </c>
      <c r="AL29" s="106">
        <v>10.0</v>
      </c>
      <c r="AM29" s="106">
        <v>4.0</v>
      </c>
      <c r="AN29" s="106">
        <v>8.0</v>
      </c>
      <c r="AO29" s="85">
        <f t="shared" si="12"/>
        <v>80</v>
      </c>
      <c r="AP29" s="85">
        <f t="shared" si="32"/>
        <v>40</v>
      </c>
      <c r="AQ29" s="85">
        <f t="shared" si="13"/>
        <v>90.90909091</v>
      </c>
      <c r="AR29" s="85">
        <f t="shared" si="52"/>
        <v>83.33333333</v>
      </c>
      <c r="AS29" s="106">
        <v>11.0</v>
      </c>
      <c r="AT29" s="106">
        <v>3.0</v>
      </c>
      <c r="AU29" s="106">
        <v>8.0</v>
      </c>
      <c r="AV29" s="85">
        <f t="shared" si="14"/>
        <v>94</v>
      </c>
      <c r="AW29" s="85">
        <f t="shared" si="34"/>
        <v>48</v>
      </c>
      <c r="AX29" s="85">
        <f t="shared" si="15"/>
        <v>92.15686275</v>
      </c>
      <c r="AY29" s="85">
        <f t="shared" si="53"/>
        <v>85.71428571</v>
      </c>
      <c r="AZ29" s="106">
        <v>2.0</v>
      </c>
      <c r="BA29" s="106">
        <v>1.0</v>
      </c>
      <c r="BB29" s="106">
        <v>12.0</v>
      </c>
      <c r="BC29" s="85">
        <f t="shared" si="16"/>
        <v>97</v>
      </c>
      <c r="BD29" s="85">
        <f t="shared" si="36"/>
        <v>60</v>
      </c>
      <c r="BE29" s="85">
        <f t="shared" si="17"/>
        <v>92.38095238</v>
      </c>
      <c r="BF29" s="85">
        <f t="shared" si="54"/>
        <v>85.29411765</v>
      </c>
      <c r="BG29" s="106">
        <v>5.0</v>
      </c>
      <c r="BH29" s="106">
        <v>2.0</v>
      </c>
      <c r="BI29" s="106">
        <v>8.0</v>
      </c>
      <c r="BJ29" s="85">
        <f t="shared" si="18"/>
        <v>104</v>
      </c>
      <c r="BK29" s="85">
        <f t="shared" si="38"/>
        <v>68</v>
      </c>
      <c r="BL29" s="85">
        <f t="shared" si="47"/>
        <v>92.85714286</v>
      </c>
      <c r="BM29" s="85">
        <f t="shared" si="55"/>
        <v>86.84210526</v>
      </c>
      <c r="BN29" s="106">
        <v>1.0</v>
      </c>
      <c r="BO29" s="106">
        <v>3.0</v>
      </c>
      <c r="BP29" s="106">
        <v>16.0</v>
      </c>
      <c r="BQ29" s="85">
        <f t="shared" si="19"/>
        <v>108</v>
      </c>
      <c r="BR29" s="85">
        <f t="shared" si="40"/>
        <v>84</v>
      </c>
      <c r="BS29" s="85">
        <f t="shared" si="20"/>
        <v>92.30769231</v>
      </c>
      <c r="BT29" s="85">
        <f t="shared" si="56"/>
        <v>91.30434783</v>
      </c>
      <c r="BU29" s="106">
        <v>4.0</v>
      </c>
      <c r="BV29" s="106">
        <v>3.0</v>
      </c>
      <c r="BW29" s="106">
        <v>13.0</v>
      </c>
      <c r="BX29" s="85">
        <f t="shared" si="21"/>
        <v>115</v>
      </c>
      <c r="BY29" s="85">
        <f t="shared" si="42"/>
        <v>97</v>
      </c>
      <c r="BZ29" s="85">
        <f t="shared" si="22"/>
        <v>92</v>
      </c>
      <c r="CA29" s="85">
        <f t="shared" si="57"/>
        <v>92.38095238</v>
      </c>
      <c r="CB29" s="106">
        <v>2.0</v>
      </c>
      <c r="CC29" s="106">
        <v>2.0</v>
      </c>
      <c r="CD29" s="106">
        <v>12.0</v>
      </c>
      <c r="CE29" s="85">
        <f t="shared" si="23"/>
        <v>119</v>
      </c>
      <c r="CF29" s="85">
        <f t="shared" si="44"/>
        <v>109</v>
      </c>
      <c r="CG29" s="85">
        <f t="shared" si="45"/>
        <v>92.24806202</v>
      </c>
      <c r="CH29" s="85">
        <f t="shared" si="58"/>
        <v>100.8474576</v>
      </c>
    </row>
    <row r="30" ht="15.75" customHeight="1">
      <c r="A30" s="109">
        <v>25.0</v>
      </c>
      <c r="B30" s="109" t="s">
        <v>35</v>
      </c>
      <c r="C30" s="105">
        <v>6.0</v>
      </c>
      <c r="D30" s="105">
        <v>2.0</v>
      </c>
      <c r="E30" s="105">
        <v>2.0</v>
      </c>
      <c r="F30" s="105">
        <f t="shared" si="1"/>
        <v>8</v>
      </c>
      <c r="G30" s="105">
        <v>2.0</v>
      </c>
      <c r="H30" s="105">
        <f t="shared" si="2"/>
        <v>100</v>
      </c>
      <c r="I30" s="105">
        <f t="shared" si="3"/>
        <v>33.33333333</v>
      </c>
      <c r="J30" s="105">
        <v>10.0</v>
      </c>
      <c r="K30" s="105">
        <v>4.0</v>
      </c>
      <c r="L30" s="105">
        <v>14.0</v>
      </c>
      <c r="M30" s="105">
        <f t="shared" si="4"/>
        <v>22</v>
      </c>
      <c r="N30" s="85">
        <f t="shared" si="24"/>
        <v>16</v>
      </c>
      <c r="O30" s="105">
        <f t="shared" si="5"/>
        <v>100</v>
      </c>
      <c r="P30" s="105">
        <f t="shared" si="48"/>
        <v>80</v>
      </c>
      <c r="Q30" s="106">
        <v>15.0</v>
      </c>
      <c r="R30" s="106">
        <v>4.0</v>
      </c>
      <c r="S30" s="106">
        <v>7.0</v>
      </c>
      <c r="T30" s="85">
        <f t="shared" si="6"/>
        <v>41</v>
      </c>
      <c r="U30" s="85">
        <f t="shared" si="26"/>
        <v>23</v>
      </c>
      <c r="V30" s="85">
        <f t="shared" si="7"/>
        <v>95.34883721</v>
      </c>
      <c r="W30" s="85">
        <f t="shared" si="49"/>
        <v>85.18518519</v>
      </c>
      <c r="X30" s="106">
        <v>11.0</v>
      </c>
      <c r="Y30" s="106">
        <v>4.0</v>
      </c>
      <c r="Z30" s="106">
        <v>8.0</v>
      </c>
      <c r="AA30" s="85">
        <f t="shared" si="8"/>
        <v>56</v>
      </c>
      <c r="AB30" s="85">
        <f t="shared" si="28"/>
        <v>31</v>
      </c>
      <c r="AC30" s="85">
        <f t="shared" si="9"/>
        <v>96.55172414</v>
      </c>
      <c r="AD30" s="85">
        <f t="shared" si="50"/>
        <v>88.57142857</v>
      </c>
      <c r="AE30" s="106">
        <v>11.0</v>
      </c>
      <c r="AF30" s="106">
        <v>3.0</v>
      </c>
      <c r="AG30" s="106">
        <v>5.0</v>
      </c>
      <c r="AH30" s="106">
        <f t="shared" si="10"/>
        <v>70</v>
      </c>
      <c r="AI30" s="85">
        <f t="shared" si="30"/>
        <v>36</v>
      </c>
      <c r="AJ30" s="108">
        <f t="shared" si="11"/>
        <v>94.59459459</v>
      </c>
      <c r="AK30" s="110">
        <f t="shared" si="51"/>
        <v>90</v>
      </c>
      <c r="AL30" s="106">
        <v>10.0</v>
      </c>
      <c r="AM30" s="106">
        <v>4.0</v>
      </c>
      <c r="AN30" s="106">
        <v>8.0</v>
      </c>
      <c r="AO30" s="85">
        <f t="shared" si="12"/>
        <v>84</v>
      </c>
      <c r="AP30" s="85">
        <f t="shared" si="32"/>
        <v>44</v>
      </c>
      <c r="AQ30" s="85">
        <f t="shared" si="13"/>
        <v>95.45454545</v>
      </c>
      <c r="AR30" s="85">
        <f t="shared" si="52"/>
        <v>91.66666667</v>
      </c>
      <c r="AS30" s="106">
        <v>11.0</v>
      </c>
      <c r="AT30" s="106">
        <v>3.0</v>
      </c>
      <c r="AU30" s="106">
        <v>8.0</v>
      </c>
      <c r="AV30" s="85">
        <f t="shared" si="14"/>
        <v>98</v>
      </c>
      <c r="AW30" s="85">
        <f t="shared" si="34"/>
        <v>52</v>
      </c>
      <c r="AX30" s="85">
        <f t="shared" si="15"/>
        <v>96.07843137</v>
      </c>
      <c r="AY30" s="85">
        <f t="shared" si="53"/>
        <v>92.85714286</v>
      </c>
      <c r="AZ30" s="106">
        <v>2.0</v>
      </c>
      <c r="BA30" s="106">
        <v>1.0</v>
      </c>
      <c r="BB30" s="106">
        <v>10.0</v>
      </c>
      <c r="BC30" s="85">
        <f t="shared" si="16"/>
        <v>101</v>
      </c>
      <c r="BD30" s="85">
        <f t="shared" si="36"/>
        <v>62</v>
      </c>
      <c r="BE30" s="85">
        <f t="shared" si="17"/>
        <v>96.19047619</v>
      </c>
      <c r="BF30" s="85">
        <f t="shared" si="54"/>
        <v>70.58823529</v>
      </c>
      <c r="BG30" s="106">
        <v>4.0</v>
      </c>
      <c r="BH30" s="106">
        <v>1.0</v>
      </c>
      <c r="BI30" s="106">
        <v>6.0</v>
      </c>
      <c r="BJ30" s="85">
        <f t="shared" si="18"/>
        <v>106</v>
      </c>
      <c r="BK30" s="85">
        <f t="shared" si="38"/>
        <v>68</v>
      </c>
      <c r="BL30" s="85">
        <f t="shared" si="47"/>
        <v>94.64285714</v>
      </c>
      <c r="BM30" s="85">
        <f t="shared" si="55"/>
        <v>71.05263158</v>
      </c>
      <c r="BN30" s="106">
        <v>2.0</v>
      </c>
      <c r="BO30" s="106">
        <v>3.0</v>
      </c>
      <c r="BP30" s="106">
        <v>16.0</v>
      </c>
      <c r="BQ30" s="85">
        <f t="shared" si="19"/>
        <v>111</v>
      </c>
      <c r="BR30" s="85">
        <f t="shared" si="40"/>
        <v>84</v>
      </c>
      <c r="BS30" s="85">
        <f t="shared" si="20"/>
        <v>94.87179487</v>
      </c>
      <c r="BT30" s="85">
        <f t="shared" si="56"/>
        <v>91.30434783</v>
      </c>
      <c r="BU30" s="106">
        <v>5.0</v>
      </c>
      <c r="BV30" s="106">
        <v>3.0</v>
      </c>
      <c r="BW30" s="106">
        <v>13.0</v>
      </c>
      <c r="BX30" s="85">
        <f t="shared" si="21"/>
        <v>119</v>
      </c>
      <c r="BY30" s="85">
        <f t="shared" si="42"/>
        <v>97</v>
      </c>
      <c r="BZ30" s="85">
        <f t="shared" si="22"/>
        <v>95.2</v>
      </c>
      <c r="CA30" s="85">
        <f t="shared" si="57"/>
        <v>92.38095238</v>
      </c>
      <c r="CB30" s="106">
        <v>1.0</v>
      </c>
      <c r="CC30" s="106">
        <v>2.0</v>
      </c>
      <c r="CD30" s="106">
        <v>12.0</v>
      </c>
      <c r="CE30" s="85">
        <f t="shared" si="23"/>
        <v>122</v>
      </c>
      <c r="CF30" s="85">
        <f t="shared" si="44"/>
        <v>109</v>
      </c>
      <c r="CG30" s="85">
        <f t="shared" si="45"/>
        <v>94.57364341</v>
      </c>
      <c r="CH30" s="85">
        <f t="shared" si="58"/>
        <v>103.3898305</v>
      </c>
    </row>
    <row r="31" ht="15.75" customHeight="1">
      <c r="A31" s="109">
        <v>26.0</v>
      </c>
      <c r="B31" s="109" t="s">
        <v>36</v>
      </c>
      <c r="C31" s="105">
        <v>6.0</v>
      </c>
      <c r="D31" s="105">
        <v>2.0</v>
      </c>
      <c r="E31" s="105">
        <v>6.0</v>
      </c>
      <c r="F31" s="105">
        <f t="shared" si="1"/>
        <v>8</v>
      </c>
      <c r="G31" s="105">
        <v>6.0</v>
      </c>
      <c r="H31" s="105">
        <f t="shared" si="2"/>
        <v>100</v>
      </c>
      <c r="I31" s="105">
        <f t="shared" si="3"/>
        <v>100</v>
      </c>
      <c r="J31" s="105">
        <v>10.0</v>
      </c>
      <c r="K31" s="105">
        <v>4.0</v>
      </c>
      <c r="L31" s="105">
        <v>14.0</v>
      </c>
      <c r="M31" s="105">
        <f t="shared" si="4"/>
        <v>22</v>
      </c>
      <c r="N31" s="85">
        <f t="shared" si="24"/>
        <v>20</v>
      </c>
      <c r="O31" s="105">
        <f t="shared" si="5"/>
        <v>100</v>
      </c>
      <c r="P31" s="105">
        <f t="shared" si="48"/>
        <v>100</v>
      </c>
      <c r="Q31" s="106">
        <v>16.0</v>
      </c>
      <c r="R31" s="106">
        <v>5.0</v>
      </c>
      <c r="S31" s="106">
        <v>7.0</v>
      </c>
      <c r="T31" s="85">
        <f t="shared" si="6"/>
        <v>43</v>
      </c>
      <c r="U31" s="85">
        <f t="shared" si="26"/>
        <v>27</v>
      </c>
      <c r="V31" s="85">
        <f t="shared" si="7"/>
        <v>100</v>
      </c>
      <c r="W31" s="85">
        <f t="shared" si="49"/>
        <v>100</v>
      </c>
      <c r="X31" s="106">
        <v>11.0</v>
      </c>
      <c r="Y31" s="106">
        <v>4.0</v>
      </c>
      <c r="Z31" s="106">
        <v>8.0</v>
      </c>
      <c r="AA31" s="85">
        <f t="shared" si="8"/>
        <v>58</v>
      </c>
      <c r="AB31" s="85">
        <f t="shared" si="28"/>
        <v>35</v>
      </c>
      <c r="AC31" s="85">
        <f t="shared" si="9"/>
        <v>100</v>
      </c>
      <c r="AD31" s="85">
        <f t="shared" si="50"/>
        <v>100</v>
      </c>
      <c r="AE31" s="106">
        <v>13.0</v>
      </c>
      <c r="AF31" s="106">
        <v>3.0</v>
      </c>
      <c r="AG31" s="106">
        <v>5.0</v>
      </c>
      <c r="AH31" s="106">
        <f t="shared" si="10"/>
        <v>74</v>
      </c>
      <c r="AI31" s="85">
        <f t="shared" si="30"/>
        <v>40</v>
      </c>
      <c r="AJ31" s="108">
        <f t="shared" si="11"/>
        <v>100</v>
      </c>
      <c r="AK31" s="110">
        <f t="shared" si="51"/>
        <v>100</v>
      </c>
      <c r="AL31" s="106">
        <v>10.0</v>
      </c>
      <c r="AM31" s="106">
        <v>4.0</v>
      </c>
      <c r="AN31" s="106">
        <v>8.0</v>
      </c>
      <c r="AO31" s="85">
        <f t="shared" si="12"/>
        <v>88</v>
      </c>
      <c r="AP31" s="85">
        <f t="shared" si="32"/>
        <v>48</v>
      </c>
      <c r="AQ31" s="85">
        <f t="shared" si="13"/>
        <v>100</v>
      </c>
      <c r="AR31" s="85">
        <f t="shared" si="52"/>
        <v>100</v>
      </c>
      <c r="AS31" s="106">
        <v>11.0</v>
      </c>
      <c r="AT31" s="106">
        <v>3.0</v>
      </c>
      <c r="AU31" s="106">
        <v>8.0</v>
      </c>
      <c r="AV31" s="85">
        <f t="shared" si="14"/>
        <v>102</v>
      </c>
      <c r="AW31" s="85">
        <f t="shared" si="34"/>
        <v>56</v>
      </c>
      <c r="AX31" s="85">
        <f t="shared" si="15"/>
        <v>100</v>
      </c>
      <c r="AY31" s="85">
        <f t="shared" si="53"/>
        <v>100</v>
      </c>
      <c r="AZ31" s="106">
        <v>2.0</v>
      </c>
      <c r="BA31" s="106">
        <v>1.0</v>
      </c>
      <c r="BB31" s="106">
        <v>12.0</v>
      </c>
      <c r="BC31" s="85">
        <f t="shared" si="16"/>
        <v>105</v>
      </c>
      <c r="BD31" s="85">
        <f t="shared" si="36"/>
        <v>68</v>
      </c>
      <c r="BE31" s="85">
        <f t="shared" si="17"/>
        <v>100</v>
      </c>
      <c r="BF31" s="85">
        <f t="shared" si="54"/>
        <v>86.76470588</v>
      </c>
      <c r="BG31" s="106">
        <v>5.0</v>
      </c>
      <c r="BH31" s="106">
        <v>2.0</v>
      </c>
      <c r="BI31" s="106">
        <v>8.0</v>
      </c>
      <c r="BJ31" s="85">
        <f t="shared" si="18"/>
        <v>112</v>
      </c>
      <c r="BK31" s="85">
        <f t="shared" si="38"/>
        <v>76</v>
      </c>
      <c r="BL31" s="85">
        <f t="shared" si="47"/>
        <v>100</v>
      </c>
      <c r="BM31" s="85">
        <f t="shared" si="55"/>
        <v>88.15789474</v>
      </c>
      <c r="BN31" s="106">
        <v>2.0</v>
      </c>
      <c r="BO31" s="106">
        <v>3.0</v>
      </c>
      <c r="BP31" s="106">
        <v>16.0</v>
      </c>
      <c r="BQ31" s="85">
        <f t="shared" si="19"/>
        <v>117</v>
      </c>
      <c r="BR31" s="85">
        <f t="shared" si="40"/>
        <v>92</v>
      </c>
      <c r="BS31" s="85">
        <f t="shared" si="20"/>
        <v>100</v>
      </c>
      <c r="BT31" s="85">
        <f t="shared" si="56"/>
        <v>100</v>
      </c>
      <c r="BU31" s="106">
        <v>5.0</v>
      </c>
      <c r="BV31" s="106">
        <v>3.0</v>
      </c>
      <c r="BW31" s="106">
        <v>13.0</v>
      </c>
      <c r="BX31" s="85">
        <f t="shared" si="21"/>
        <v>125</v>
      </c>
      <c r="BY31" s="85">
        <f t="shared" si="42"/>
        <v>105</v>
      </c>
      <c r="BZ31" s="85">
        <f t="shared" si="22"/>
        <v>100</v>
      </c>
      <c r="CA31" s="85">
        <f t="shared" si="57"/>
        <v>100</v>
      </c>
      <c r="CB31" s="106">
        <v>2.0</v>
      </c>
      <c r="CC31" s="106">
        <v>2.0</v>
      </c>
      <c r="CD31" s="106">
        <v>12.0</v>
      </c>
      <c r="CE31" s="85">
        <f t="shared" si="23"/>
        <v>129</v>
      </c>
      <c r="CF31" s="85">
        <f t="shared" si="44"/>
        <v>117</v>
      </c>
      <c r="CG31" s="85">
        <f t="shared" si="45"/>
        <v>100</v>
      </c>
      <c r="CH31" s="85">
        <f t="shared" si="58"/>
        <v>109.3220339</v>
      </c>
    </row>
    <row r="32" ht="15.75" customHeight="1">
      <c r="A32" s="109">
        <v>27.0</v>
      </c>
      <c r="B32" s="109" t="s">
        <v>37</v>
      </c>
      <c r="C32" s="105">
        <v>2.0</v>
      </c>
      <c r="D32" s="105">
        <v>0.0</v>
      </c>
      <c r="E32" s="105">
        <v>0.0</v>
      </c>
      <c r="F32" s="105">
        <f t="shared" si="1"/>
        <v>2</v>
      </c>
      <c r="G32" s="105">
        <v>0.0</v>
      </c>
      <c r="H32" s="105">
        <f t="shared" si="2"/>
        <v>25</v>
      </c>
      <c r="I32" s="105">
        <f t="shared" si="3"/>
        <v>0</v>
      </c>
      <c r="J32" s="105">
        <v>9.0</v>
      </c>
      <c r="K32" s="105">
        <v>4.0</v>
      </c>
      <c r="L32" s="105">
        <v>14.0</v>
      </c>
      <c r="M32" s="105">
        <f t="shared" si="4"/>
        <v>15</v>
      </c>
      <c r="N32" s="85">
        <f t="shared" si="24"/>
        <v>14</v>
      </c>
      <c r="O32" s="105">
        <f t="shared" si="5"/>
        <v>68.18181818</v>
      </c>
      <c r="P32" s="105">
        <f t="shared" si="48"/>
        <v>70</v>
      </c>
      <c r="Q32" s="106">
        <v>14.0</v>
      </c>
      <c r="R32" s="106">
        <v>4.0</v>
      </c>
      <c r="S32" s="106">
        <v>5.0</v>
      </c>
      <c r="T32" s="85">
        <f t="shared" si="6"/>
        <v>33</v>
      </c>
      <c r="U32" s="85">
        <f t="shared" si="26"/>
        <v>19</v>
      </c>
      <c r="V32" s="85">
        <f t="shared" si="7"/>
        <v>76.74418605</v>
      </c>
      <c r="W32" s="85">
        <f t="shared" si="49"/>
        <v>70.37037037</v>
      </c>
      <c r="X32" s="106">
        <v>11.0</v>
      </c>
      <c r="Y32" s="106">
        <v>3.0</v>
      </c>
      <c r="Z32" s="106">
        <v>6.0</v>
      </c>
      <c r="AA32" s="85">
        <f t="shared" si="8"/>
        <v>47</v>
      </c>
      <c r="AB32" s="85">
        <f t="shared" si="28"/>
        <v>25</v>
      </c>
      <c r="AC32" s="85">
        <f t="shared" si="9"/>
        <v>81.03448276</v>
      </c>
      <c r="AD32" s="85">
        <f t="shared" si="50"/>
        <v>71.42857143</v>
      </c>
      <c r="AE32" s="106">
        <v>11.0</v>
      </c>
      <c r="AF32" s="106">
        <v>3.0</v>
      </c>
      <c r="AG32" s="106">
        <v>5.0</v>
      </c>
      <c r="AH32" s="106">
        <f t="shared" si="10"/>
        <v>61</v>
      </c>
      <c r="AI32" s="85">
        <f t="shared" si="30"/>
        <v>30</v>
      </c>
      <c r="AJ32" s="108">
        <f t="shared" si="11"/>
        <v>82.43243243</v>
      </c>
      <c r="AK32" s="110">
        <f t="shared" si="51"/>
        <v>75</v>
      </c>
      <c r="AL32" s="106">
        <v>8.0</v>
      </c>
      <c r="AM32" s="106">
        <v>3.0</v>
      </c>
      <c r="AN32" s="106">
        <v>6.0</v>
      </c>
      <c r="AO32" s="85">
        <f t="shared" si="12"/>
        <v>72</v>
      </c>
      <c r="AP32" s="85">
        <f t="shared" si="32"/>
        <v>36</v>
      </c>
      <c r="AQ32" s="85">
        <f t="shared" si="13"/>
        <v>81.81818182</v>
      </c>
      <c r="AR32" s="85">
        <f t="shared" si="52"/>
        <v>75</v>
      </c>
      <c r="AS32" s="106">
        <v>10.0</v>
      </c>
      <c r="AT32" s="106">
        <v>3.0</v>
      </c>
      <c r="AU32" s="106">
        <v>8.0</v>
      </c>
      <c r="AV32" s="85">
        <f t="shared" si="14"/>
        <v>85</v>
      </c>
      <c r="AW32" s="85">
        <f t="shared" si="34"/>
        <v>44</v>
      </c>
      <c r="AX32" s="85">
        <f t="shared" si="15"/>
        <v>83.33333333</v>
      </c>
      <c r="AY32" s="85">
        <f t="shared" si="53"/>
        <v>78.57142857</v>
      </c>
      <c r="AZ32" s="106">
        <v>2.0</v>
      </c>
      <c r="BA32" s="106">
        <v>1.0</v>
      </c>
      <c r="BB32" s="106">
        <v>12.0</v>
      </c>
      <c r="BC32" s="85">
        <f t="shared" si="16"/>
        <v>88</v>
      </c>
      <c r="BD32" s="85">
        <f t="shared" si="36"/>
        <v>56</v>
      </c>
      <c r="BE32" s="85">
        <f t="shared" si="17"/>
        <v>83.80952381</v>
      </c>
      <c r="BF32" s="85">
        <f t="shared" si="54"/>
        <v>91.17647059</v>
      </c>
      <c r="BG32" s="106">
        <v>3.0</v>
      </c>
      <c r="BH32" s="106">
        <v>2.0</v>
      </c>
      <c r="BI32" s="106">
        <v>6.0</v>
      </c>
      <c r="BJ32" s="85">
        <f t="shared" si="18"/>
        <v>93</v>
      </c>
      <c r="BK32" s="85">
        <f t="shared" si="38"/>
        <v>62</v>
      </c>
      <c r="BL32" s="85">
        <f t="shared" si="47"/>
        <v>83.03571429</v>
      </c>
      <c r="BM32" s="85">
        <f t="shared" si="55"/>
        <v>89.47368421</v>
      </c>
      <c r="BN32" s="106">
        <v>2.0</v>
      </c>
      <c r="BO32" s="106">
        <v>2.0</v>
      </c>
      <c r="BP32" s="106">
        <v>12.0</v>
      </c>
      <c r="BQ32" s="85">
        <f t="shared" si="19"/>
        <v>97</v>
      </c>
      <c r="BR32" s="85">
        <f t="shared" si="40"/>
        <v>74</v>
      </c>
      <c r="BS32" s="85">
        <f t="shared" si="20"/>
        <v>82.90598291</v>
      </c>
      <c r="BT32" s="85">
        <f t="shared" si="56"/>
        <v>80.43478261</v>
      </c>
      <c r="BU32" s="106">
        <v>5.0</v>
      </c>
      <c r="BV32" s="106">
        <v>3.0</v>
      </c>
      <c r="BW32" s="106">
        <v>13.0</v>
      </c>
      <c r="BX32" s="85">
        <f t="shared" si="21"/>
        <v>105</v>
      </c>
      <c r="BY32" s="85">
        <f t="shared" si="42"/>
        <v>87</v>
      </c>
      <c r="BZ32" s="85">
        <f t="shared" si="22"/>
        <v>84</v>
      </c>
      <c r="CA32" s="85">
        <f t="shared" si="57"/>
        <v>82.85714286</v>
      </c>
      <c r="CB32" s="106">
        <v>2.0</v>
      </c>
      <c r="CC32" s="106">
        <v>2.0</v>
      </c>
      <c r="CD32" s="106">
        <v>13.0</v>
      </c>
      <c r="CE32" s="85">
        <f t="shared" si="23"/>
        <v>109</v>
      </c>
      <c r="CF32" s="85">
        <f t="shared" si="44"/>
        <v>100</v>
      </c>
      <c r="CG32" s="85">
        <f t="shared" si="45"/>
        <v>84.49612403</v>
      </c>
      <c r="CH32" s="85">
        <f t="shared" si="58"/>
        <v>92.37288136</v>
      </c>
    </row>
    <row r="33" ht="15.75" customHeight="1">
      <c r="A33" s="109">
        <v>28.0</v>
      </c>
      <c r="B33" s="109" t="s">
        <v>38</v>
      </c>
      <c r="C33" s="105">
        <v>3.0</v>
      </c>
      <c r="D33" s="105">
        <v>1.0</v>
      </c>
      <c r="E33" s="105">
        <v>4.0</v>
      </c>
      <c r="F33" s="105">
        <f t="shared" si="1"/>
        <v>4</v>
      </c>
      <c r="G33" s="105">
        <v>4.0</v>
      </c>
      <c r="H33" s="105">
        <f t="shared" si="2"/>
        <v>50</v>
      </c>
      <c r="I33" s="105">
        <f t="shared" si="3"/>
        <v>66.66666667</v>
      </c>
      <c r="J33" s="105">
        <v>10.0</v>
      </c>
      <c r="K33" s="105">
        <v>4.0</v>
      </c>
      <c r="L33" s="105">
        <v>14.0</v>
      </c>
      <c r="M33" s="105">
        <f t="shared" si="4"/>
        <v>18</v>
      </c>
      <c r="N33" s="85">
        <f t="shared" si="24"/>
        <v>18</v>
      </c>
      <c r="O33" s="105">
        <f t="shared" si="5"/>
        <v>81.81818182</v>
      </c>
      <c r="P33" s="105">
        <f t="shared" si="48"/>
        <v>90</v>
      </c>
      <c r="Q33" s="106">
        <v>15.0</v>
      </c>
      <c r="R33" s="106">
        <v>5.0</v>
      </c>
      <c r="S33" s="106">
        <v>7.0</v>
      </c>
      <c r="T33" s="85">
        <f t="shared" si="6"/>
        <v>38</v>
      </c>
      <c r="U33" s="85">
        <f t="shared" si="26"/>
        <v>25</v>
      </c>
      <c r="V33" s="85">
        <f t="shared" si="7"/>
        <v>88.37209302</v>
      </c>
      <c r="W33" s="85">
        <f t="shared" si="49"/>
        <v>92.59259259</v>
      </c>
      <c r="X33" s="106">
        <v>8.0</v>
      </c>
      <c r="Y33" s="106">
        <v>2.0</v>
      </c>
      <c r="Z33" s="106">
        <v>4.0</v>
      </c>
      <c r="AA33" s="85">
        <f t="shared" si="8"/>
        <v>48</v>
      </c>
      <c r="AB33" s="85">
        <f t="shared" si="28"/>
        <v>29</v>
      </c>
      <c r="AC33" s="85">
        <f t="shared" si="9"/>
        <v>82.75862069</v>
      </c>
      <c r="AD33" s="85">
        <f t="shared" si="50"/>
        <v>82.85714286</v>
      </c>
      <c r="AE33" s="106">
        <v>12.0</v>
      </c>
      <c r="AF33" s="106">
        <v>3.0</v>
      </c>
      <c r="AG33" s="106">
        <v>5.0</v>
      </c>
      <c r="AH33" s="106">
        <f t="shared" si="10"/>
        <v>63</v>
      </c>
      <c r="AI33" s="85">
        <f t="shared" si="30"/>
        <v>34</v>
      </c>
      <c r="AJ33" s="108">
        <f t="shared" si="11"/>
        <v>85.13513514</v>
      </c>
      <c r="AK33" s="110">
        <f t="shared" si="51"/>
        <v>85</v>
      </c>
      <c r="AL33" s="106">
        <v>8.0</v>
      </c>
      <c r="AM33" s="106">
        <v>2.0</v>
      </c>
      <c r="AN33" s="106">
        <v>4.0</v>
      </c>
      <c r="AO33" s="85">
        <f t="shared" si="12"/>
        <v>73</v>
      </c>
      <c r="AP33" s="85">
        <f t="shared" si="32"/>
        <v>38</v>
      </c>
      <c r="AQ33" s="85">
        <f t="shared" si="13"/>
        <v>82.95454545</v>
      </c>
      <c r="AR33" s="85">
        <f t="shared" si="52"/>
        <v>79.16666667</v>
      </c>
      <c r="AS33" s="106">
        <v>8.0</v>
      </c>
      <c r="AT33" s="106">
        <v>3.0</v>
      </c>
      <c r="AU33" s="106">
        <v>8.0</v>
      </c>
      <c r="AV33" s="85">
        <f t="shared" si="14"/>
        <v>84</v>
      </c>
      <c r="AW33" s="85">
        <f t="shared" si="34"/>
        <v>46</v>
      </c>
      <c r="AX33" s="85">
        <f t="shared" si="15"/>
        <v>82.35294118</v>
      </c>
      <c r="AY33" s="85">
        <f t="shared" si="53"/>
        <v>82.14285714</v>
      </c>
      <c r="AZ33" s="106">
        <v>2.0</v>
      </c>
      <c r="BA33" s="106">
        <v>1.0</v>
      </c>
      <c r="BB33" s="106">
        <v>10.0</v>
      </c>
      <c r="BC33" s="85">
        <f t="shared" si="16"/>
        <v>87</v>
      </c>
      <c r="BD33" s="85">
        <f t="shared" si="36"/>
        <v>56</v>
      </c>
      <c r="BE33" s="85">
        <f t="shared" si="17"/>
        <v>82.85714286</v>
      </c>
      <c r="BF33" s="85">
        <f t="shared" si="54"/>
        <v>76.47058824</v>
      </c>
      <c r="BG33" s="106">
        <v>4.0</v>
      </c>
      <c r="BH33" s="106">
        <v>2.0</v>
      </c>
      <c r="BI33" s="106">
        <v>6.0</v>
      </c>
      <c r="BJ33" s="85">
        <f t="shared" si="18"/>
        <v>93</v>
      </c>
      <c r="BK33" s="85">
        <f t="shared" si="38"/>
        <v>62</v>
      </c>
      <c r="BL33" s="85">
        <f t="shared" si="47"/>
        <v>83.03571429</v>
      </c>
      <c r="BM33" s="85">
        <f t="shared" si="55"/>
        <v>78.94736842</v>
      </c>
      <c r="BN33" s="106">
        <v>2.0</v>
      </c>
      <c r="BO33" s="106">
        <v>3.0</v>
      </c>
      <c r="BP33" s="106">
        <v>16.0</v>
      </c>
      <c r="BQ33" s="85">
        <f t="shared" si="19"/>
        <v>98</v>
      </c>
      <c r="BR33" s="85">
        <f t="shared" si="40"/>
        <v>78</v>
      </c>
      <c r="BS33" s="85">
        <f t="shared" si="20"/>
        <v>83.76068376</v>
      </c>
      <c r="BT33" s="85">
        <f t="shared" si="56"/>
        <v>84.7826087</v>
      </c>
      <c r="BU33" s="106">
        <v>5.0</v>
      </c>
      <c r="BV33" s="106">
        <v>3.0</v>
      </c>
      <c r="BW33" s="106">
        <v>13.0</v>
      </c>
      <c r="BX33" s="85">
        <f t="shared" si="21"/>
        <v>106</v>
      </c>
      <c r="BY33" s="85">
        <f t="shared" si="42"/>
        <v>91</v>
      </c>
      <c r="BZ33" s="85">
        <f t="shared" si="22"/>
        <v>84.8</v>
      </c>
      <c r="CA33" s="85">
        <f t="shared" si="57"/>
        <v>86.66666667</v>
      </c>
      <c r="CB33" s="106">
        <v>2.0</v>
      </c>
      <c r="CC33" s="106">
        <v>2.0</v>
      </c>
      <c r="CD33" s="106">
        <v>12.0</v>
      </c>
      <c r="CE33" s="85">
        <f t="shared" si="23"/>
        <v>110</v>
      </c>
      <c r="CF33" s="85">
        <f t="shared" si="44"/>
        <v>103</v>
      </c>
      <c r="CG33" s="85">
        <f t="shared" si="45"/>
        <v>85.27131783</v>
      </c>
      <c r="CH33" s="85">
        <f t="shared" si="58"/>
        <v>93.22033898</v>
      </c>
    </row>
    <row r="34" ht="15.75" customHeight="1">
      <c r="A34" s="109">
        <v>29.0</v>
      </c>
      <c r="B34" s="109" t="s">
        <v>39</v>
      </c>
      <c r="C34" s="105">
        <v>2.0</v>
      </c>
      <c r="D34" s="105">
        <v>0.0</v>
      </c>
      <c r="E34" s="105">
        <v>0.0</v>
      </c>
      <c r="F34" s="105">
        <f t="shared" si="1"/>
        <v>2</v>
      </c>
      <c r="G34" s="105">
        <v>0.0</v>
      </c>
      <c r="H34" s="105">
        <f t="shared" si="2"/>
        <v>25</v>
      </c>
      <c r="I34" s="105">
        <f t="shared" si="3"/>
        <v>0</v>
      </c>
      <c r="J34" s="105">
        <v>10.0</v>
      </c>
      <c r="K34" s="105">
        <v>4.0</v>
      </c>
      <c r="L34" s="105">
        <v>14.0</v>
      </c>
      <c r="M34" s="105">
        <f t="shared" si="4"/>
        <v>16</v>
      </c>
      <c r="N34" s="85">
        <f t="shared" si="24"/>
        <v>14</v>
      </c>
      <c r="O34" s="105">
        <f t="shared" si="5"/>
        <v>72.72727273</v>
      </c>
      <c r="P34" s="105">
        <f t="shared" si="48"/>
        <v>70</v>
      </c>
      <c r="Q34" s="106">
        <v>15.0</v>
      </c>
      <c r="R34" s="106">
        <v>3.0</v>
      </c>
      <c r="S34" s="106">
        <v>4.0</v>
      </c>
      <c r="T34" s="85">
        <f t="shared" si="6"/>
        <v>34</v>
      </c>
      <c r="U34" s="85">
        <f t="shared" si="26"/>
        <v>18</v>
      </c>
      <c r="V34" s="85">
        <f t="shared" si="7"/>
        <v>79.06976744</v>
      </c>
      <c r="W34" s="85">
        <f t="shared" si="49"/>
        <v>66.66666667</v>
      </c>
      <c r="X34" s="106">
        <v>9.0</v>
      </c>
      <c r="Y34" s="106">
        <v>2.0</v>
      </c>
      <c r="Z34" s="106">
        <v>4.0</v>
      </c>
      <c r="AA34" s="85">
        <f t="shared" si="8"/>
        <v>45</v>
      </c>
      <c r="AB34" s="85">
        <f t="shared" si="28"/>
        <v>22</v>
      </c>
      <c r="AC34" s="85">
        <f t="shared" si="9"/>
        <v>77.5862069</v>
      </c>
      <c r="AD34" s="85">
        <f t="shared" si="50"/>
        <v>62.85714286</v>
      </c>
      <c r="AE34" s="106">
        <v>8.0</v>
      </c>
      <c r="AF34" s="106">
        <v>2.0</v>
      </c>
      <c r="AG34" s="106">
        <v>4.0</v>
      </c>
      <c r="AH34" s="106">
        <f t="shared" si="10"/>
        <v>55</v>
      </c>
      <c r="AI34" s="85">
        <f t="shared" si="30"/>
        <v>27</v>
      </c>
      <c r="AJ34" s="108">
        <f t="shared" si="11"/>
        <v>74.32432432</v>
      </c>
      <c r="AK34" s="110">
        <f t="shared" si="51"/>
        <v>67.5</v>
      </c>
      <c r="AL34" s="106">
        <v>10.0</v>
      </c>
      <c r="AM34" s="106">
        <v>3.0</v>
      </c>
      <c r="AN34" s="106">
        <v>8.0</v>
      </c>
      <c r="AO34" s="85">
        <f t="shared" si="12"/>
        <v>68</v>
      </c>
      <c r="AP34" s="85">
        <f t="shared" si="32"/>
        <v>35</v>
      </c>
      <c r="AQ34" s="85">
        <f t="shared" si="13"/>
        <v>77.27272727</v>
      </c>
      <c r="AR34" s="85">
        <f t="shared" si="52"/>
        <v>72.91666667</v>
      </c>
      <c r="AS34" s="106">
        <v>8.0</v>
      </c>
      <c r="AT34" s="106">
        <v>2.0</v>
      </c>
      <c r="AU34" s="106">
        <v>8.0</v>
      </c>
      <c r="AV34" s="85">
        <f t="shared" si="14"/>
        <v>78</v>
      </c>
      <c r="AW34" s="85">
        <f t="shared" si="34"/>
        <v>43</v>
      </c>
      <c r="AX34" s="85">
        <f t="shared" si="15"/>
        <v>76.47058824</v>
      </c>
      <c r="AY34" s="85">
        <f t="shared" si="53"/>
        <v>76.78571429</v>
      </c>
      <c r="AZ34" s="106">
        <v>1.0</v>
      </c>
      <c r="BA34" s="106">
        <v>1.0</v>
      </c>
      <c r="BB34" s="106">
        <v>10.0</v>
      </c>
      <c r="BC34" s="85">
        <f t="shared" si="16"/>
        <v>80</v>
      </c>
      <c r="BD34" s="85">
        <f t="shared" si="36"/>
        <v>53</v>
      </c>
      <c r="BE34" s="85">
        <f t="shared" si="17"/>
        <v>76.19047619</v>
      </c>
      <c r="BF34" s="85">
        <f t="shared" si="54"/>
        <v>75</v>
      </c>
      <c r="BG34" s="106">
        <v>4.0</v>
      </c>
      <c r="BH34" s="106">
        <v>2.0</v>
      </c>
      <c r="BI34" s="106">
        <v>8.0</v>
      </c>
      <c r="BJ34" s="85">
        <f t="shared" si="18"/>
        <v>86</v>
      </c>
      <c r="BK34" s="85">
        <f t="shared" si="38"/>
        <v>61</v>
      </c>
      <c r="BL34" s="85">
        <f t="shared" si="47"/>
        <v>76.78571429</v>
      </c>
      <c r="BM34" s="85">
        <f t="shared" si="55"/>
        <v>77.63157895</v>
      </c>
      <c r="BN34" s="106">
        <v>2.0</v>
      </c>
      <c r="BO34" s="106">
        <v>3.0</v>
      </c>
      <c r="BP34" s="106">
        <v>14.0</v>
      </c>
      <c r="BQ34" s="85">
        <f t="shared" si="19"/>
        <v>91</v>
      </c>
      <c r="BR34" s="85">
        <f t="shared" si="40"/>
        <v>75</v>
      </c>
      <c r="BS34" s="85">
        <f t="shared" si="20"/>
        <v>77.77777778</v>
      </c>
      <c r="BT34" s="85">
        <f t="shared" si="56"/>
        <v>81.52173913</v>
      </c>
      <c r="BU34" s="106">
        <v>5.0</v>
      </c>
      <c r="BV34" s="106">
        <v>2.0</v>
      </c>
      <c r="BW34" s="106">
        <v>13.0</v>
      </c>
      <c r="BX34" s="85">
        <f t="shared" si="21"/>
        <v>98</v>
      </c>
      <c r="BY34" s="85">
        <f t="shared" si="42"/>
        <v>88</v>
      </c>
      <c r="BZ34" s="85">
        <f t="shared" si="22"/>
        <v>78.4</v>
      </c>
      <c r="CA34" s="85">
        <f t="shared" si="57"/>
        <v>83.80952381</v>
      </c>
      <c r="CB34" s="106">
        <v>1.0</v>
      </c>
      <c r="CC34" s="106">
        <v>2.0</v>
      </c>
      <c r="CD34" s="106">
        <v>12.0</v>
      </c>
      <c r="CE34" s="85">
        <f t="shared" si="23"/>
        <v>101</v>
      </c>
      <c r="CF34" s="85">
        <f t="shared" si="44"/>
        <v>100</v>
      </c>
      <c r="CG34" s="85">
        <f t="shared" si="45"/>
        <v>78.29457364</v>
      </c>
      <c r="CH34" s="85">
        <f t="shared" si="58"/>
        <v>85.59322034</v>
      </c>
    </row>
    <row r="35" ht="15.75" customHeight="1">
      <c r="A35" s="109">
        <v>30.0</v>
      </c>
      <c r="B35" s="109" t="s">
        <v>40</v>
      </c>
      <c r="C35" s="105">
        <v>1.0</v>
      </c>
      <c r="D35" s="105">
        <v>0.0</v>
      </c>
      <c r="E35" s="105">
        <v>0.0</v>
      </c>
      <c r="F35" s="105">
        <f t="shared" si="1"/>
        <v>1</v>
      </c>
      <c r="G35" s="105">
        <v>0.0</v>
      </c>
      <c r="H35" s="105">
        <f t="shared" si="2"/>
        <v>12.5</v>
      </c>
      <c r="I35" s="105">
        <f t="shared" si="3"/>
        <v>0</v>
      </c>
      <c r="J35" s="105">
        <v>10.0</v>
      </c>
      <c r="K35" s="105">
        <v>4.0</v>
      </c>
      <c r="L35" s="105">
        <v>14.0</v>
      </c>
      <c r="M35" s="105">
        <f t="shared" si="4"/>
        <v>15</v>
      </c>
      <c r="N35" s="85">
        <f t="shared" si="24"/>
        <v>14</v>
      </c>
      <c r="O35" s="105">
        <f t="shared" si="5"/>
        <v>68.18181818</v>
      </c>
      <c r="P35" s="105">
        <f t="shared" si="48"/>
        <v>70</v>
      </c>
      <c r="Q35" s="106">
        <v>13.0</v>
      </c>
      <c r="R35" s="106">
        <v>5.0</v>
      </c>
      <c r="S35" s="106">
        <v>7.0</v>
      </c>
      <c r="T35" s="85">
        <f t="shared" si="6"/>
        <v>33</v>
      </c>
      <c r="U35" s="85">
        <f t="shared" si="26"/>
        <v>21</v>
      </c>
      <c r="V35" s="85">
        <f t="shared" si="7"/>
        <v>76.74418605</v>
      </c>
      <c r="W35" s="85">
        <f t="shared" si="49"/>
        <v>77.77777778</v>
      </c>
      <c r="X35" s="106">
        <v>10.0</v>
      </c>
      <c r="Y35" s="106">
        <v>3.0</v>
      </c>
      <c r="Z35" s="106">
        <v>4.0</v>
      </c>
      <c r="AA35" s="85">
        <f t="shared" si="8"/>
        <v>46</v>
      </c>
      <c r="AB35" s="85">
        <f t="shared" si="28"/>
        <v>25</v>
      </c>
      <c r="AC35" s="85">
        <f t="shared" si="9"/>
        <v>79.31034483</v>
      </c>
      <c r="AD35" s="85">
        <f t="shared" si="50"/>
        <v>71.42857143</v>
      </c>
      <c r="AE35" s="106">
        <v>10.0</v>
      </c>
      <c r="AF35" s="106">
        <v>3.0</v>
      </c>
      <c r="AG35" s="106">
        <v>5.0</v>
      </c>
      <c r="AH35" s="106">
        <f t="shared" si="10"/>
        <v>59</v>
      </c>
      <c r="AI35" s="85">
        <f t="shared" si="30"/>
        <v>29</v>
      </c>
      <c r="AJ35" s="108">
        <f t="shared" si="11"/>
        <v>79.72972973</v>
      </c>
      <c r="AK35" s="110">
        <f t="shared" si="51"/>
        <v>72.5</v>
      </c>
      <c r="AL35" s="106">
        <v>10.0</v>
      </c>
      <c r="AM35" s="106">
        <v>4.0</v>
      </c>
      <c r="AN35" s="106">
        <v>6.0</v>
      </c>
      <c r="AO35" s="85">
        <f t="shared" si="12"/>
        <v>73</v>
      </c>
      <c r="AP35" s="85">
        <f t="shared" si="32"/>
        <v>35</v>
      </c>
      <c r="AQ35" s="85">
        <f t="shared" si="13"/>
        <v>82.95454545</v>
      </c>
      <c r="AR35" s="85">
        <f t="shared" si="52"/>
        <v>72.91666667</v>
      </c>
      <c r="AS35" s="106">
        <v>10.0</v>
      </c>
      <c r="AT35" s="106">
        <v>3.0</v>
      </c>
      <c r="AU35" s="106">
        <v>8.0</v>
      </c>
      <c r="AV35" s="85">
        <f t="shared" si="14"/>
        <v>86</v>
      </c>
      <c r="AW35" s="85">
        <f t="shared" si="34"/>
        <v>43</v>
      </c>
      <c r="AX35" s="85">
        <f t="shared" si="15"/>
        <v>84.31372549</v>
      </c>
      <c r="AY35" s="85">
        <f t="shared" si="53"/>
        <v>76.78571429</v>
      </c>
      <c r="AZ35" s="106">
        <v>2.0</v>
      </c>
      <c r="BA35" s="106">
        <v>1.0</v>
      </c>
      <c r="BB35" s="106">
        <v>12.0</v>
      </c>
      <c r="BC35" s="85">
        <f t="shared" si="16"/>
        <v>89</v>
      </c>
      <c r="BD35" s="85">
        <f t="shared" si="36"/>
        <v>55</v>
      </c>
      <c r="BE35" s="85">
        <f t="shared" si="17"/>
        <v>84.76190476</v>
      </c>
      <c r="BF35" s="85">
        <f t="shared" si="54"/>
        <v>88.23529412</v>
      </c>
      <c r="BG35" s="106">
        <v>4.0</v>
      </c>
      <c r="BH35" s="106">
        <v>2.0</v>
      </c>
      <c r="BI35" s="106">
        <v>8.0</v>
      </c>
      <c r="BJ35" s="85">
        <f t="shared" si="18"/>
        <v>95</v>
      </c>
      <c r="BK35" s="85">
        <f t="shared" si="38"/>
        <v>63</v>
      </c>
      <c r="BL35" s="85">
        <f t="shared" si="47"/>
        <v>84.82142857</v>
      </c>
      <c r="BM35" s="85">
        <f t="shared" si="55"/>
        <v>86.84210526</v>
      </c>
      <c r="BN35" s="106">
        <v>2.0</v>
      </c>
      <c r="BO35" s="106">
        <v>2.0</v>
      </c>
      <c r="BP35" s="106">
        <v>14.0</v>
      </c>
      <c r="BQ35" s="85">
        <f t="shared" si="19"/>
        <v>99</v>
      </c>
      <c r="BR35" s="85">
        <f t="shared" si="40"/>
        <v>77</v>
      </c>
      <c r="BS35" s="85">
        <f t="shared" si="20"/>
        <v>84.61538462</v>
      </c>
      <c r="BT35" s="85">
        <f t="shared" si="56"/>
        <v>83.69565217</v>
      </c>
      <c r="BU35" s="106">
        <v>5.0</v>
      </c>
      <c r="BV35" s="106">
        <v>3.0</v>
      </c>
      <c r="BW35" s="106">
        <v>13.0</v>
      </c>
      <c r="BX35" s="85">
        <f t="shared" si="21"/>
        <v>107</v>
      </c>
      <c r="BY35" s="85">
        <f t="shared" si="42"/>
        <v>90</v>
      </c>
      <c r="BZ35" s="85">
        <f t="shared" si="22"/>
        <v>85.6</v>
      </c>
      <c r="CA35" s="85">
        <f t="shared" si="57"/>
        <v>85.71428571</v>
      </c>
      <c r="CB35" s="106">
        <v>2.0</v>
      </c>
      <c r="CC35" s="106">
        <v>2.0</v>
      </c>
      <c r="CD35" s="106">
        <v>13.0</v>
      </c>
      <c r="CE35" s="85">
        <f t="shared" si="23"/>
        <v>111</v>
      </c>
      <c r="CF35" s="85">
        <f t="shared" si="44"/>
        <v>103</v>
      </c>
      <c r="CG35" s="85">
        <f t="shared" si="45"/>
        <v>86.04651163</v>
      </c>
      <c r="CH35" s="85">
        <f t="shared" si="58"/>
        <v>94.06779661</v>
      </c>
    </row>
    <row r="36" ht="15.75" customHeight="1">
      <c r="A36" s="109">
        <v>31.0</v>
      </c>
      <c r="B36" s="109" t="s">
        <v>41</v>
      </c>
      <c r="C36" s="105">
        <v>6.0</v>
      </c>
      <c r="D36" s="105">
        <v>2.0</v>
      </c>
      <c r="E36" s="105">
        <v>6.0</v>
      </c>
      <c r="F36" s="105">
        <f t="shared" si="1"/>
        <v>8</v>
      </c>
      <c r="G36" s="105">
        <v>6.0</v>
      </c>
      <c r="H36" s="105">
        <f t="shared" si="2"/>
        <v>100</v>
      </c>
      <c r="I36" s="105">
        <f t="shared" si="3"/>
        <v>100</v>
      </c>
      <c r="J36" s="105">
        <v>9.0</v>
      </c>
      <c r="K36" s="105">
        <v>4.0</v>
      </c>
      <c r="L36" s="105">
        <v>14.0</v>
      </c>
      <c r="M36" s="105">
        <f t="shared" si="4"/>
        <v>21</v>
      </c>
      <c r="N36" s="85">
        <f t="shared" si="24"/>
        <v>20</v>
      </c>
      <c r="O36" s="105">
        <f t="shared" si="5"/>
        <v>95.45454545</v>
      </c>
      <c r="P36" s="105">
        <f t="shared" si="48"/>
        <v>100</v>
      </c>
      <c r="Q36" s="106">
        <v>15.0</v>
      </c>
      <c r="R36" s="106">
        <v>5.0</v>
      </c>
      <c r="S36" s="106">
        <v>7.0</v>
      </c>
      <c r="T36" s="85">
        <f t="shared" si="6"/>
        <v>41</v>
      </c>
      <c r="U36" s="85">
        <f t="shared" si="26"/>
        <v>27</v>
      </c>
      <c r="V36" s="85">
        <f t="shared" si="7"/>
        <v>95.34883721</v>
      </c>
      <c r="W36" s="85">
        <f t="shared" si="49"/>
        <v>100</v>
      </c>
      <c r="X36" s="106">
        <v>11.0</v>
      </c>
      <c r="Y36" s="106">
        <v>3.0</v>
      </c>
      <c r="Z36" s="106">
        <v>6.0</v>
      </c>
      <c r="AA36" s="85">
        <f t="shared" si="8"/>
        <v>55</v>
      </c>
      <c r="AB36" s="85">
        <f t="shared" si="28"/>
        <v>33</v>
      </c>
      <c r="AC36" s="85">
        <f t="shared" si="9"/>
        <v>94.82758621</v>
      </c>
      <c r="AD36" s="85">
        <f t="shared" si="50"/>
        <v>94.28571429</v>
      </c>
      <c r="AE36" s="106">
        <v>13.0</v>
      </c>
      <c r="AF36" s="106">
        <v>3.0</v>
      </c>
      <c r="AG36" s="106">
        <v>5.0</v>
      </c>
      <c r="AH36" s="106">
        <f t="shared" si="10"/>
        <v>71</v>
      </c>
      <c r="AI36" s="85">
        <f t="shared" si="30"/>
        <v>38</v>
      </c>
      <c r="AJ36" s="108">
        <f t="shared" si="11"/>
        <v>95.94594595</v>
      </c>
      <c r="AK36" s="110">
        <f t="shared" si="51"/>
        <v>95</v>
      </c>
      <c r="AL36" s="106">
        <v>10.0</v>
      </c>
      <c r="AM36" s="106">
        <v>4.0</v>
      </c>
      <c r="AN36" s="106">
        <v>6.0</v>
      </c>
      <c r="AO36" s="85">
        <f t="shared" si="12"/>
        <v>85</v>
      </c>
      <c r="AP36" s="85">
        <f t="shared" si="32"/>
        <v>44</v>
      </c>
      <c r="AQ36" s="85">
        <f t="shared" si="13"/>
        <v>96.59090909</v>
      </c>
      <c r="AR36" s="85">
        <f t="shared" si="52"/>
        <v>91.66666667</v>
      </c>
      <c r="AS36" s="106">
        <v>8.0</v>
      </c>
      <c r="AT36" s="106">
        <v>2.0</v>
      </c>
      <c r="AU36" s="106">
        <v>6.0</v>
      </c>
      <c r="AV36" s="85">
        <f t="shared" si="14"/>
        <v>95</v>
      </c>
      <c r="AW36" s="85">
        <f t="shared" si="34"/>
        <v>50</v>
      </c>
      <c r="AX36" s="85">
        <f t="shared" si="15"/>
        <v>93.1372549</v>
      </c>
      <c r="AY36" s="85">
        <f t="shared" si="53"/>
        <v>89.28571429</v>
      </c>
      <c r="AZ36" s="106">
        <v>2.0</v>
      </c>
      <c r="BA36" s="106">
        <v>1.0</v>
      </c>
      <c r="BB36" s="106">
        <v>12.0</v>
      </c>
      <c r="BC36" s="85">
        <f t="shared" si="16"/>
        <v>98</v>
      </c>
      <c r="BD36" s="85">
        <f t="shared" si="36"/>
        <v>62</v>
      </c>
      <c r="BE36" s="85">
        <f t="shared" si="17"/>
        <v>93.33333333</v>
      </c>
      <c r="BF36" s="85">
        <f t="shared" si="54"/>
        <v>91.17647059</v>
      </c>
      <c r="BG36" s="106">
        <v>3.0</v>
      </c>
      <c r="BH36" s="106">
        <v>1.0</v>
      </c>
      <c r="BI36" s="106">
        <v>6.0</v>
      </c>
      <c r="BJ36" s="85">
        <f t="shared" si="18"/>
        <v>102</v>
      </c>
      <c r="BK36" s="85">
        <f t="shared" si="38"/>
        <v>68</v>
      </c>
      <c r="BL36" s="85">
        <f t="shared" si="47"/>
        <v>91.07142857</v>
      </c>
      <c r="BM36" s="85">
        <f t="shared" si="55"/>
        <v>89.47368421</v>
      </c>
      <c r="BN36" s="106">
        <v>2.0</v>
      </c>
      <c r="BO36" s="106">
        <v>3.0</v>
      </c>
      <c r="BP36" s="106">
        <v>16.0</v>
      </c>
      <c r="BQ36" s="85">
        <f t="shared" si="19"/>
        <v>107</v>
      </c>
      <c r="BR36" s="85">
        <f t="shared" si="40"/>
        <v>84</v>
      </c>
      <c r="BS36" s="85">
        <f t="shared" si="20"/>
        <v>91.45299145</v>
      </c>
      <c r="BT36" s="85">
        <f t="shared" si="56"/>
        <v>91.30434783</v>
      </c>
      <c r="BU36" s="106">
        <v>4.0</v>
      </c>
      <c r="BV36" s="106">
        <v>3.0</v>
      </c>
      <c r="BW36" s="106">
        <v>13.0</v>
      </c>
      <c r="BX36" s="85">
        <f t="shared" si="21"/>
        <v>114</v>
      </c>
      <c r="BY36" s="85">
        <f t="shared" si="42"/>
        <v>97</v>
      </c>
      <c r="BZ36" s="85">
        <f t="shared" si="22"/>
        <v>91.2</v>
      </c>
      <c r="CA36" s="85">
        <f t="shared" si="57"/>
        <v>92.38095238</v>
      </c>
      <c r="CB36" s="106">
        <v>2.0</v>
      </c>
      <c r="CC36" s="106">
        <v>2.0</v>
      </c>
      <c r="CD36" s="106">
        <v>13.0</v>
      </c>
      <c r="CE36" s="85">
        <f t="shared" si="23"/>
        <v>118</v>
      </c>
      <c r="CF36" s="85">
        <f t="shared" si="44"/>
        <v>110</v>
      </c>
      <c r="CG36" s="85">
        <f t="shared" si="45"/>
        <v>91.47286822</v>
      </c>
      <c r="CH36" s="85">
        <f t="shared" si="58"/>
        <v>100</v>
      </c>
    </row>
    <row r="37" ht="15.75" customHeight="1">
      <c r="A37" s="109">
        <v>32.0</v>
      </c>
      <c r="B37" s="109" t="s">
        <v>42</v>
      </c>
      <c r="C37" s="105">
        <v>6.0</v>
      </c>
      <c r="D37" s="105">
        <v>2.0</v>
      </c>
      <c r="E37" s="105">
        <v>6.0</v>
      </c>
      <c r="F37" s="105">
        <f t="shared" si="1"/>
        <v>8</v>
      </c>
      <c r="G37" s="105">
        <v>6.0</v>
      </c>
      <c r="H37" s="105">
        <f t="shared" si="2"/>
        <v>100</v>
      </c>
      <c r="I37" s="105">
        <f t="shared" si="3"/>
        <v>100</v>
      </c>
      <c r="J37" s="105">
        <v>9.0</v>
      </c>
      <c r="K37" s="105">
        <v>4.0</v>
      </c>
      <c r="L37" s="105">
        <v>14.0</v>
      </c>
      <c r="M37" s="105">
        <f t="shared" si="4"/>
        <v>21</v>
      </c>
      <c r="N37" s="85">
        <f t="shared" si="24"/>
        <v>20</v>
      </c>
      <c r="O37" s="105">
        <f t="shared" si="5"/>
        <v>95.45454545</v>
      </c>
      <c r="P37" s="105">
        <f t="shared" si="48"/>
        <v>100</v>
      </c>
      <c r="Q37" s="106">
        <v>14.0</v>
      </c>
      <c r="R37" s="106">
        <v>4.0</v>
      </c>
      <c r="S37" s="106">
        <v>7.0</v>
      </c>
      <c r="T37" s="85">
        <f t="shared" si="6"/>
        <v>39</v>
      </c>
      <c r="U37" s="85">
        <f t="shared" si="26"/>
        <v>27</v>
      </c>
      <c r="V37" s="85">
        <f t="shared" si="7"/>
        <v>90.69767442</v>
      </c>
      <c r="W37" s="85">
        <f t="shared" si="49"/>
        <v>100</v>
      </c>
      <c r="X37" s="106">
        <v>11.0</v>
      </c>
      <c r="Y37" s="106">
        <v>3.0</v>
      </c>
      <c r="Z37" s="106">
        <v>6.0</v>
      </c>
      <c r="AA37" s="85">
        <f t="shared" si="8"/>
        <v>53</v>
      </c>
      <c r="AB37" s="85">
        <f t="shared" si="28"/>
        <v>33</v>
      </c>
      <c r="AC37" s="85">
        <f t="shared" si="9"/>
        <v>91.37931034</v>
      </c>
      <c r="AD37" s="85">
        <f t="shared" si="50"/>
        <v>94.28571429</v>
      </c>
      <c r="AE37" s="106">
        <v>12.0</v>
      </c>
      <c r="AF37" s="106">
        <v>2.0</v>
      </c>
      <c r="AG37" s="106">
        <v>4.0</v>
      </c>
      <c r="AH37" s="106">
        <f t="shared" si="10"/>
        <v>67</v>
      </c>
      <c r="AI37" s="85">
        <f t="shared" si="30"/>
        <v>38</v>
      </c>
      <c r="AJ37" s="108">
        <f t="shared" si="11"/>
        <v>90.54054054</v>
      </c>
      <c r="AK37" s="110">
        <f t="shared" si="51"/>
        <v>95</v>
      </c>
      <c r="AL37" s="106">
        <v>10.0</v>
      </c>
      <c r="AM37" s="106">
        <v>3.0</v>
      </c>
      <c r="AN37" s="106">
        <v>4.0</v>
      </c>
      <c r="AO37" s="85">
        <f t="shared" si="12"/>
        <v>80</v>
      </c>
      <c r="AP37" s="85">
        <f t="shared" si="32"/>
        <v>42</v>
      </c>
      <c r="AQ37" s="85">
        <f t="shared" si="13"/>
        <v>90.90909091</v>
      </c>
      <c r="AR37" s="85">
        <f t="shared" si="52"/>
        <v>87.5</v>
      </c>
      <c r="AS37" s="106">
        <v>11.0</v>
      </c>
      <c r="AT37" s="106">
        <v>3.0</v>
      </c>
      <c r="AU37" s="106">
        <v>8.0</v>
      </c>
      <c r="AV37" s="85">
        <f t="shared" si="14"/>
        <v>94</v>
      </c>
      <c r="AW37" s="85">
        <f t="shared" si="34"/>
        <v>50</v>
      </c>
      <c r="AX37" s="85">
        <f t="shared" si="15"/>
        <v>92.15686275</v>
      </c>
      <c r="AY37" s="85">
        <f t="shared" si="53"/>
        <v>89.28571429</v>
      </c>
      <c r="AZ37" s="106">
        <v>2.0</v>
      </c>
      <c r="BA37" s="106">
        <v>1.0</v>
      </c>
      <c r="BB37" s="106">
        <v>12.0</v>
      </c>
      <c r="BC37" s="85">
        <f t="shared" si="16"/>
        <v>97</v>
      </c>
      <c r="BD37" s="85">
        <f t="shared" si="36"/>
        <v>62</v>
      </c>
      <c r="BE37" s="85">
        <f t="shared" si="17"/>
        <v>92.38095238</v>
      </c>
      <c r="BF37" s="85">
        <f t="shared" si="54"/>
        <v>82.35294118</v>
      </c>
      <c r="BG37" s="106">
        <v>5.0</v>
      </c>
      <c r="BH37" s="106">
        <v>2.0</v>
      </c>
      <c r="BI37" s="106">
        <v>8.0</v>
      </c>
      <c r="BJ37" s="85">
        <f t="shared" si="18"/>
        <v>104</v>
      </c>
      <c r="BK37" s="85">
        <f t="shared" si="38"/>
        <v>70</v>
      </c>
      <c r="BL37" s="85">
        <f t="shared" si="47"/>
        <v>92.85714286</v>
      </c>
      <c r="BM37" s="85">
        <f t="shared" si="55"/>
        <v>78.94736842</v>
      </c>
      <c r="BN37" s="106">
        <v>2.0</v>
      </c>
      <c r="BO37" s="106">
        <v>2.0</v>
      </c>
      <c r="BP37" s="106">
        <v>12.0</v>
      </c>
      <c r="BQ37" s="85">
        <f t="shared" si="19"/>
        <v>108</v>
      </c>
      <c r="BR37" s="85">
        <f t="shared" si="40"/>
        <v>82</v>
      </c>
      <c r="BS37" s="85">
        <f t="shared" si="20"/>
        <v>92.30769231</v>
      </c>
      <c r="BT37" s="85">
        <f t="shared" si="56"/>
        <v>89.13043478</v>
      </c>
      <c r="BU37" s="106">
        <v>4.0</v>
      </c>
      <c r="BV37" s="106">
        <v>3.0</v>
      </c>
      <c r="BW37" s="106">
        <v>11.0</v>
      </c>
      <c r="BX37" s="85">
        <f t="shared" si="21"/>
        <v>115</v>
      </c>
      <c r="BY37" s="85">
        <f t="shared" si="42"/>
        <v>93</v>
      </c>
      <c r="BZ37" s="85">
        <f t="shared" si="22"/>
        <v>92</v>
      </c>
      <c r="CA37" s="85">
        <f t="shared" si="57"/>
        <v>88.57142857</v>
      </c>
      <c r="CB37" s="106">
        <v>2.0</v>
      </c>
      <c r="CC37" s="106">
        <v>1.0</v>
      </c>
      <c r="CD37" s="106">
        <v>12.0</v>
      </c>
      <c r="CE37" s="85">
        <f t="shared" si="23"/>
        <v>118</v>
      </c>
      <c r="CF37" s="85">
        <f t="shared" si="44"/>
        <v>105</v>
      </c>
      <c r="CG37" s="85">
        <f t="shared" si="45"/>
        <v>91.47286822</v>
      </c>
      <c r="CH37" s="85">
        <f t="shared" si="58"/>
        <v>100</v>
      </c>
    </row>
    <row r="38" ht="15.75" customHeight="1">
      <c r="A38" s="109">
        <v>33.0</v>
      </c>
      <c r="B38" s="109" t="s">
        <v>43</v>
      </c>
      <c r="C38" s="105">
        <v>6.0</v>
      </c>
      <c r="D38" s="105">
        <v>2.0</v>
      </c>
      <c r="E38" s="105">
        <v>4.0</v>
      </c>
      <c r="F38" s="105">
        <f t="shared" si="1"/>
        <v>8</v>
      </c>
      <c r="G38" s="105">
        <v>4.0</v>
      </c>
      <c r="H38" s="105">
        <f t="shared" si="2"/>
        <v>100</v>
      </c>
      <c r="I38" s="105">
        <f t="shared" si="3"/>
        <v>66.66666667</v>
      </c>
      <c r="J38" s="105">
        <v>9.0</v>
      </c>
      <c r="K38" s="105">
        <v>4.0</v>
      </c>
      <c r="L38" s="105">
        <v>14.0</v>
      </c>
      <c r="M38" s="105">
        <f t="shared" si="4"/>
        <v>21</v>
      </c>
      <c r="N38" s="85">
        <f t="shared" si="24"/>
        <v>18</v>
      </c>
      <c r="O38" s="105">
        <f t="shared" si="5"/>
        <v>95.45454545</v>
      </c>
      <c r="P38" s="105">
        <f t="shared" si="48"/>
        <v>90</v>
      </c>
      <c r="Q38" s="106">
        <v>16.0</v>
      </c>
      <c r="R38" s="106">
        <v>4.0</v>
      </c>
      <c r="S38" s="106">
        <v>5.0</v>
      </c>
      <c r="T38" s="85">
        <f t="shared" si="6"/>
        <v>41</v>
      </c>
      <c r="U38" s="85">
        <f t="shared" si="26"/>
        <v>23</v>
      </c>
      <c r="V38" s="85">
        <f t="shared" si="7"/>
        <v>95.34883721</v>
      </c>
      <c r="W38" s="85">
        <f t="shared" si="49"/>
        <v>85.18518519</v>
      </c>
      <c r="X38" s="106">
        <v>11.0</v>
      </c>
      <c r="Y38" s="106">
        <v>3.0</v>
      </c>
      <c r="Z38" s="106">
        <v>6.0</v>
      </c>
      <c r="AA38" s="85">
        <f t="shared" si="8"/>
        <v>55</v>
      </c>
      <c r="AB38" s="85">
        <f t="shared" si="28"/>
        <v>29</v>
      </c>
      <c r="AC38" s="85">
        <f t="shared" si="9"/>
        <v>94.82758621</v>
      </c>
      <c r="AD38" s="85">
        <f t="shared" si="50"/>
        <v>82.85714286</v>
      </c>
      <c r="AE38" s="106">
        <v>12.0</v>
      </c>
      <c r="AF38" s="106">
        <v>2.0</v>
      </c>
      <c r="AG38" s="106">
        <v>3.0</v>
      </c>
      <c r="AH38" s="106">
        <f t="shared" si="10"/>
        <v>69</v>
      </c>
      <c r="AI38" s="85">
        <f t="shared" si="30"/>
        <v>33</v>
      </c>
      <c r="AJ38" s="108">
        <f t="shared" si="11"/>
        <v>93.24324324</v>
      </c>
      <c r="AK38" s="110">
        <f t="shared" si="51"/>
        <v>82.5</v>
      </c>
      <c r="AL38" s="106">
        <v>10.0</v>
      </c>
      <c r="AM38" s="106">
        <v>3.0</v>
      </c>
      <c r="AN38" s="106">
        <v>4.0</v>
      </c>
      <c r="AO38" s="85">
        <f t="shared" si="12"/>
        <v>82</v>
      </c>
      <c r="AP38" s="85">
        <f t="shared" si="32"/>
        <v>37</v>
      </c>
      <c r="AQ38" s="85">
        <f t="shared" si="13"/>
        <v>93.18181818</v>
      </c>
      <c r="AR38" s="85">
        <f t="shared" si="52"/>
        <v>77.08333333</v>
      </c>
      <c r="AS38" s="106">
        <v>8.0</v>
      </c>
      <c r="AT38" s="106">
        <v>3.0</v>
      </c>
      <c r="AU38" s="106">
        <v>8.0</v>
      </c>
      <c r="AV38" s="85">
        <f t="shared" si="14"/>
        <v>93</v>
      </c>
      <c r="AW38" s="85">
        <f t="shared" si="34"/>
        <v>45</v>
      </c>
      <c r="AX38" s="85">
        <f t="shared" si="15"/>
        <v>91.17647059</v>
      </c>
      <c r="AY38" s="85">
        <f t="shared" si="53"/>
        <v>80.35714286</v>
      </c>
      <c r="AZ38" s="106">
        <v>1.0</v>
      </c>
      <c r="BA38" s="106">
        <v>0.0</v>
      </c>
      <c r="BB38" s="106">
        <v>8.0</v>
      </c>
      <c r="BC38" s="85">
        <f t="shared" si="16"/>
        <v>94</v>
      </c>
      <c r="BD38" s="85">
        <f t="shared" si="36"/>
        <v>53</v>
      </c>
      <c r="BE38" s="85">
        <f t="shared" si="17"/>
        <v>89.52380952</v>
      </c>
      <c r="BF38" s="85">
        <f t="shared" si="54"/>
        <v>73.52941176</v>
      </c>
      <c r="BG38" s="106">
        <v>5.0</v>
      </c>
      <c r="BH38" s="106">
        <v>2.0</v>
      </c>
      <c r="BI38" s="106">
        <v>8.0</v>
      </c>
      <c r="BJ38" s="85">
        <f t="shared" si="18"/>
        <v>101</v>
      </c>
      <c r="BK38" s="85">
        <f t="shared" si="38"/>
        <v>61</v>
      </c>
      <c r="BL38" s="85">
        <f t="shared" si="47"/>
        <v>90.17857143</v>
      </c>
      <c r="BM38" s="85">
        <f t="shared" si="55"/>
        <v>76.31578947</v>
      </c>
      <c r="BN38" s="106">
        <v>1.0</v>
      </c>
      <c r="BO38" s="106">
        <v>3.0</v>
      </c>
      <c r="BP38" s="106">
        <v>14.0</v>
      </c>
      <c r="BQ38" s="85">
        <f t="shared" si="19"/>
        <v>105</v>
      </c>
      <c r="BR38" s="85">
        <f t="shared" si="40"/>
        <v>75</v>
      </c>
      <c r="BS38" s="85">
        <f t="shared" si="20"/>
        <v>89.74358974</v>
      </c>
      <c r="BT38" s="85">
        <f t="shared" si="56"/>
        <v>81.52173913</v>
      </c>
      <c r="BU38" s="106">
        <v>5.0</v>
      </c>
      <c r="BV38" s="106">
        <v>3.0</v>
      </c>
      <c r="BW38" s="106">
        <v>13.0</v>
      </c>
      <c r="BX38" s="85">
        <f t="shared" si="21"/>
        <v>113</v>
      </c>
      <c r="BY38" s="85">
        <f t="shared" si="42"/>
        <v>88</v>
      </c>
      <c r="BZ38" s="85">
        <f t="shared" si="22"/>
        <v>90.4</v>
      </c>
      <c r="CA38" s="85">
        <f t="shared" si="57"/>
        <v>83.80952381</v>
      </c>
      <c r="CB38" s="106">
        <v>2.0</v>
      </c>
      <c r="CC38" s="106">
        <v>1.0</v>
      </c>
      <c r="CD38" s="106">
        <v>13.0</v>
      </c>
      <c r="CE38" s="85">
        <f t="shared" si="23"/>
        <v>116</v>
      </c>
      <c r="CF38" s="85">
        <f t="shared" si="44"/>
        <v>101</v>
      </c>
      <c r="CG38" s="85">
        <f t="shared" si="45"/>
        <v>89.92248062</v>
      </c>
      <c r="CH38" s="85">
        <f t="shared" si="58"/>
        <v>98.30508475</v>
      </c>
    </row>
    <row r="39" ht="15.75" customHeight="1">
      <c r="A39" s="109">
        <v>34.0</v>
      </c>
      <c r="B39" s="109" t="s">
        <v>44</v>
      </c>
      <c r="C39" s="105">
        <v>3.0</v>
      </c>
      <c r="D39" s="105">
        <v>1.0</v>
      </c>
      <c r="E39" s="105">
        <v>4.0</v>
      </c>
      <c r="F39" s="105">
        <f t="shared" si="1"/>
        <v>4</v>
      </c>
      <c r="G39" s="105">
        <v>4.0</v>
      </c>
      <c r="H39" s="105">
        <f t="shared" si="2"/>
        <v>50</v>
      </c>
      <c r="I39" s="105">
        <f t="shared" si="3"/>
        <v>66.66666667</v>
      </c>
      <c r="J39" s="105">
        <v>8.0</v>
      </c>
      <c r="K39" s="105">
        <v>3.0</v>
      </c>
      <c r="L39" s="105">
        <v>14.0</v>
      </c>
      <c r="M39" s="105">
        <f t="shared" si="4"/>
        <v>15</v>
      </c>
      <c r="N39" s="85">
        <f t="shared" si="24"/>
        <v>18</v>
      </c>
      <c r="O39" s="105">
        <f t="shared" si="5"/>
        <v>68.18181818</v>
      </c>
      <c r="P39" s="105">
        <f t="shared" si="48"/>
        <v>90</v>
      </c>
      <c r="Q39" s="106">
        <v>16.0</v>
      </c>
      <c r="R39" s="106">
        <v>5.0</v>
      </c>
      <c r="S39" s="106">
        <v>7.0</v>
      </c>
      <c r="T39" s="85">
        <f t="shared" si="6"/>
        <v>36</v>
      </c>
      <c r="U39" s="85">
        <f t="shared" si="26"/>
        <v>25</v>
      </c>
      <c r="V39" s="85">
        <f t="shared" si="7"/>
        <v>83.72093023</v>
      </c>
      <c r="W39" s="85">
        <f t="shared" si="49"/>
        <v>92.59259259</v>
      </c>
      <c r="X39" s="106">
        <v>11.0</v>
      </c>
      <c r="Y39" s="106">
        <v>4.0</v>
      </c>
      <c r="Z39" s="106">
        <v>8.0</v>
      </c>
      <c r="AA39" s="85">
        <f t="shared" si="8"/>
        <v>51</v>
      </c>
      <c r="AB39" s="85">
        <f t="shared" si="28"/>
        <v>33</v>
      </c>
      <c r="AC39" s="85">
        <f t="shared" si="9"/>
        <v>87.93103448</v>
      </c>
      <c r="AD39" s="85">
        <f t="shared" si="50"/>
        <v>94.28571429</v>
      </c>
      <c r="AE39" s="106">
        <v>12.0</v>
      </c>
      <c r="AF39" s="106">
        <v>3.0</v>
      </c>
      <c r="AG39" s="106">
        <v>5.0</v>
      </c>
      <c r="AH39" s="106">
        <f t="shared" si="10"/>
        <v>66</v>
      </c>
      <c r="AI39" s="85">
        <f t="shared" si="30"/>
        <v>36</v>
      </c>
      <c r="AJ39" s="108">
        <f t="shared" si="11"/>
        <v>89.18918919</v>
      </c>
      <c r="AK39" s="110">
        <f t="shared" si="51"/>
        <v>90</v>
      </c>
      <c r="AL39" s="106">
        <v>10.0</v>
      </c>
      <c r="AM39" s="106">
        <v>4.0</v>
      </c>
      <c r="AN39" s="106">
        <v>4.0</v>
      </c>
      <c r="AO39" s="85">
        <f t="shared" si="12"/>
        <v>80</v>
      </c>
      <c r="AP39" s="85">
        <f t="shared" si="32"/>
        <v>40</v>
      </c>
      <c r="AQ39" s="85">
        <f t="shared" si="13"/>
        <v>90.90909091</v>
      </c>
      <c r="AR39" s="85">
        <f t="shared" si="52"/>
        <v>83.33333333</v>
      </c>
      <c r="AS39" s="106">
        <v>9.0</v>
      </c>
      <c r="AT39" s="106">
        <v>3.0</v>
      </c>
      <c r="AU39" s="106">
        <v>8.0</v>
      </c>
      <c r="AV39" s="85">
        <f t="shared" si="14"/>
        <v>92</v>
      </c>
      <c r="AW39" s="85">
        <f t="shared" si="34"/>
        <v>48</v>
      </c>
      <c r="AX39" s="85">
        <f t="shared" si="15"/>
        <v>90.19607843</v>
      </c>
      <c r="AY39" s="85">
        <f t="shared" si="53"/>
        <v>85.71428571</v>
      </c>
      <c r="AZ39" s="106">
        <v>2.0</v>
      </c>
      <c r="BA39" s="106">
        <v>1.0</v>
      </c>
      <c r="BB39" s="106">
        <v>12.0</v>
      </c>
      <c r="BC39" s="85">
        <f t="shared" si="16"/>
        <v>95</v>
      </c>
      <c r="BD39" s="85">
        <f t="shared" si="36"/>
        <v>60</v>
      </c>
      <c r="BE39" s="85">
        <f t="shared" si="17"/>
        <v>90.47619048</v>
      </c>
      <c r="BF39" s="85">
        <f t="shared" si="54"/>
        <v>70.58823529</v>
      </c>
      <c r="BG39" s="106">
        <v>3.0</v>
      </c>
      <c r="BH39" s="106">
        <v>2.0</v>
      </c>
      <c r="BI39" s="106">
        <v>8.0</v>
      </c>
      <c r="BJ39" s="85">
        <f t="shared" si="18"/>
        <v>100</v>
      </c>
      <c r="BK39" s="85">
        <f t="shared" si="38"/>
        <v>68</v>
      </c>
      <c r="BL39" s="85">
        <f t="shared" si="47"/>
        <v>89.28571429</v>
      </c>
      <c r="BM39" s="85">
        <f t="shared" si="55"/>
        <v>73.68421053</v>
      </c>
      <c r="BN39" s="106">
        <v>2.0</v>
      </c>
      <c r="BO39" s="106">
        <v>3.0</v>
      </c>
      <c r="BP39" s="106">
        <v>14.0</v>
      </c>
      <c r="BQ39" s="85">
        <f t="shared" si="19"/>
        <v>105</v>
      </c>
      <c r="BR39" s="85">
        <f t="shared" si="40"/>
        <v>82</v>
      </c>
      <c r="BS39" s="85">
        <f t="shared" si="20"/>
        <v>89.74358974</v>
      </c>
      <c r="BT39" s="85">
        <f t="shared" si="56"/>
        <v>89.13043478</v>
      </c>
      <c r="BU39" s="106">
        <v>5.0</v>
      </c>
      <c r="BV39" s="106">
        <v>3.0</v>
      </c>
      <c r="BW39" s="106">
        <v>13.0</v>
      </c>
      <c r="BX39" s="85">
        <f t="shared" si="21"/>
        <v>113</v>
      </c>
      <c r="BY39" s="85">
        <f t="shared" si="42"/>
        <v>95</v>
      </c>
      <c r="BZ39" s="85">
        <f t="shared" si="22"/>
        <v>90.4</v>
      </c>
      <c r="CA39" s="85">
        <f t="shared" si="57"/>
        <v>90.47619048</v>
      </c>
      <c r="CB39" s="106">
        <v>2.0</v>
      </c>
      <c r="CC39" s="106">
        <v>2.0</v>
      </c>
      <c r="CD39" s="106">
        <v>13.0</v>
      </c>
      <c r="CE39" s="85">
        <f t="shared" si="23"/>
        <v>117</v>
      </c>
      <c r="CF39" s="85">
        <f t="shared" si="44"/>
        <v>108</v>
      </c>
      <c r="CG39" s="85">
        <f t="shared" si="45"/>
        <v>90.69767442</v>
      </c>
      <c r="CH39" s="85">
        <f t="shared" si="58"/>
        <v>99.15254237</v>
      </c>
    </row>
    <row r="40" ht="15.75" customHeight="1">
      <c r="A40" s="109">
        <v>35.0</v>
      </c>
      <c r="B40" s="109" t="s">
        <v>45</v>
      </c>
      <c r="C40" s="105">
        <v>6.0</v>
      </c>
      <c r="D40" s="105">
        <v>2.0</v>
      </c>
      <c r="E40" s="105">
        <v>4.0</v>
      </c>
      <c r="F40" s="105">
        <f t="shared" si="1"/>
        <v>8</v>
      </c>
      <c r="G40" s="105">
        <v>4.0</v>
      </c>
      <c r="H40" s="105">
        <f t="shared" si="2"/>
        <v>100</v>
      </c>
      <c r="I40" s="105">
        <f t="shared" si="3"/>
        <v>66.66666667</v>
      </c>
      <c r="J40" s="105">
        <v>9.0</v>
      </c>
      <c r="K40" s="105">
        <v>4.0</v>
      </c>
      <c r="L40" s="105">
        <v>14.0</v>
      </c>
      <c r="M40" s="105">
        <f t="shared" si="4"/>
        <v>21</v>
      </c>
      <c r="N40" s="85">
        <f t="shared" si="24"/>
        <v>18</v>
      </c>
      <c r="O40" s="105">
        <f t="shared" si="5"/>
        <v>95.45454545</v>
      </c>
      <c r="P40" s="105">
        <f t="shared" si="48"/>
        <v>90</v>
      </c>
      <c r="Q40" s="106">
        <v>15.0</v>
      </c>
      <c r="R40" s="106">
        <v>5.0</v>
      </c>
      <c r="S40" s="106">
        <v>7.0</v>
      </c>
      <c r="T40" s="85">
        <f t="shared" si="6"/>
        <v>41</v>
      </c>
      <c r="U40" s="85">
        <f t="shared" si="26"/>
        <v>25</v>
      </c>
      <c r="V40" s="85">
        <f t="shared" si="7"/>
        <v>95.34883721</v>
      </c>
      <c r="W40" s="85">
        <f t="shared" si="49"/>
        <v>92.59259259</v>
      </c>
      <c r="X40" s="106">
        <v>10.0</v>
      </c>
      <c r="Y40" s="106">
        <v>3.0</v>
      </c>
      <c r="Z40" s="106">
        <v>6.0</v>
      </c>
      <c r="AA40" s="85">
        <f t="shared" si="8"/>
        <v>54</v>
      </c>
      <c r="AB40" s="85">
        <f t="shared" si="28"/>
        <v>31</v>
      </c>
      <c r="AC40" s="85">
        <f t="shared" si="9"/>
        <v>93.10344828</v>
      </c>
      <c r="AD40" s="85">
        <f t="shared" si="50"/>
        <v>88.57142857</v>
      </c>
      <c r="AE40" s="106">
        <v>9.0</v>
      </c>
      <c r="AF40" s="106">
        <v>3.0</v>
      </c>
      <c r="AG40" s="106">
        <v>5.0</v>
      </c>
      <c r="AH40" s="106">
        <f t="shared" si="10"/>
        <v>66</v>
      </c>
      <c r="AI40" s="85">
        <f t="shared" si="30"/>
        <v>36</v>
      </c>
      <c r="AJ40" s="108">
        <f t="shared" si="11"/>
        <v>89.18918919</v>
      </c>
      <c r="AK40" s="110">
        <f t="shared" si="51"/>
        <v>90</v>
      </c>
      <c r="AL40" s="106">
        <v>8.0</v>
      </c>
      <c r="AM40" s="106">
        <v>2.0</v>
      </c>
      <c r="AN40" s="106">
        <v>4.0</v>
      </c>
      <c r="AO40" s="85">
        <f t="shared" si="12"/>
        <v>76</v>
      </c>
      <c r="AP40" s="85">
        <f t="shared" si="32"/>
        <v>40</v>
      </c>
      <c r="AQ40" s="85">
        <f t="shared" si="13"/>
        <v>86.36363636</v>
      </c>
      <c r="AR40" s="85">
        <f t="shared" si="52"/>
        <v>83.33333333</v>
      </c>
      <c r="AS40" s="106">
        <v>7.0</v>
      </c>
      <c r="AT40" s="106">
        <v>2.0</v>
      </c>
      <c r="AU40" s="106">
        <v>6.0</v>
      </c>
      <c r="AV40" s="85">
        <f t="shared" si="14"/>
        <v>85</v>
      </c>
      <c r="AW40" s="85">
        <f t="shared" si="34"/>
        <v>46</v>
      </c>
      <c r="AX40" s="85">
        <f t="shared" si="15"/>
        <v>83.33333333</v>
      </c>
      <c r="AY40" s="85">
        <f t="shared" si="53"/>
        <v>82.14285714</v>
      </c>
      <c r="AZ40" s="106">
        <v>2.0</v>
      </c>
      <c r="BA40" s="106">
        <v>1.0</v>
      </c>
      <c r="BB40" s="106">
        <v>12.0</v>
      </c>
      <c r="BC40" s="85">
        <f t="shared" si="16"/>
        <v>88</v>
      </c>
      <c r="BD40" s="85">
        <f t="shared" si="36"/>
        <v>58</v>
      </c>
      <c r="BE40" s="85">
        <f t="shared" si="17"/>
        <v>83.80952381</v>
      </c>
      <c r="BF40" s="85">
        <f t="shared" si="54"/>
        <v>80.88235294</v>
      </c>
      <c r="BG40" s="106">
        <v>3.0</v>
      </c>
      <c r="BH40" s="106">
        <v>2.0</v>
      </c>
      <c r="BI40" s="106">
        <v>6.0</v>
      </c>
      <c r="BJ40" s="85">
        <f t="shared" si="18"/>
        <v>93</v>
      </c>
      <c r="BK40" s="85">
        <f t="shared" si="38"/>
        <v>64</v>
      </c>
      <c r="BL40" s="85">
        <f t="shared" si="47"/>
        <v>83.03571429</v>
      </c>
      <c r="BM40" s="85">
        <f t="shared" si="55"/>
        <v>75</v>
      </c>
      <c r="BN40" s="106">
        <v>1.0</v>
      </c>
      <c r="BO40" s="106">
        <v>3.0</v>
      </c>
      <c r="BP40" s="106">
        <v>16.0</v>
      </c>
      <c r="BQ40" s="85">
        <f t="shared" si="19"/>
        <v>97</v>
      </c>
      <c r="BR40" s="85">
        <f t="shared" si="40"/>
        <v>80</v>
      </c>
      <c r="BS40" s="85">
        <f t="shared" si="20"/>
        <v>82.90598291</v>
      </c>
      <c r="BT40" s="85">
        <f t="shared" si="56"/>
        <v>86.95652174</v>
      </c>
      <c r="BU40" s="106">
        <v>5.0</v>
      </c>
      <c r="BV40" s="106">
        <v>2.0</v>
      </c>
      <c r="BW40" s="106">
        <v>13.0</v>
      </c>
      <c r="BX40" s="85">
        <f t="shared" si="21"/>
        <v>104</v>
      </c>
      <c r="BY40" s="85">
        <f t="shared" si="42"/>
        <v>93</v>
      </c>
      <c r="BZ40" s="85">
        <f t="shared" si="22"/>
        <v>83.2</v>
      </c>
      <c r="CA40" s="85">
        <f t="shared" si="57"/>
        <v>88.57142857</v>
      </c>
      <c r="CB40" s="106">
        <v>1.0</v>
      </c>
      <c r="CC40" s="106">
        <v>2.0</v>
      </c>
      <c r="CD40" s="106">
        <v>12.0</v>
      </c>
      <c r="CE40" s="85">
        <f t="shared" si="23"/>
        <v>107</v>
      </c>
      <c r="CF40" s="85">
        <f t="shared" si="44"/>
        <v>105</v>
      </c>
      <c r="CG40" s="85">
        <f t="shared" si="45"/>
        <v>82.94573643</v>
      </c>
      <c r="CH40" s="85">
        <f t="shared" si="58"/>
        <v>90.6779661</v>
      </c>
    </row>
    <row r="41" ht="15.75" customHeight="1">
      <c r="A41" s="109">
        <v>36.0</v>
      </c>
      <c r="B41" s="109" t="s">
        <v>46</v>
      </c>
      <c r="C41" s="105">
        <v>6.0</v>
      </c>
      <c r="D41" s="105">
        <v>2.0</v>
      </c>
      <c r="E41" s="105">
        <v>4.0</v>
      </c>
      <c r="F41" s="105">
        <f t="shared" si="1"/>
        <v>8</v>
      </c>
      <c r="G41" s="105">
        <v>4.0</v>
      </c>
      <c r="H41" s="105">
        <f t="shared" si="2"/>
        <v>100</v>
      </c>
      <c r="I41" s="105">
        <f t="shared" si="3"/>
        <v>66.66666667</v>
      </c>
      <c r="J41" s="105">
        <v>8.0</v>
      </c>
      <c r="K41" s="105">
        <v>3.0</v>
      </c>
      <c r="L41" s="105">
        <v>12.0</v>
      </c>
      <c r="M41" s="105">
        <f t="shared" si="4"/>
        <v>19</v>
      </c>
      <c r="N41" s="85">
        <f t="shared" si="24"/>
        <v>16</v>
      </c>
      <c r="O41" s="105">
        <f t="shared" si="5"/>
        <v>86.36363636</v>
      </c>
      <c r="P41" s="105">
        <f t="shared" si="48"/>
        <v>80</v>
      </c>
      <c r="Q41" s="106">
        <v>14.0</v>
      </c>
      <c r="R41" s="106">
        <v>5.0</v>
      </c>
      <c r="S41" s="106">
        <v>7.0</v>
      </c>
      <c r="T41" s="85">
        <f t="shared" si="6"/>
        <v>38</v>
      </c>
      <c r="U41" s="85">
        <f t="shared" si="26"/>
        <v>23</v>
      </c>
      <c r="V41" s="85">
        <f t="shared" si="7"/>
        <v>88.37209302</v>
      </c>
      <c r="W41" s="85">
        <f t="shared" si="49"/>
        <v>85.18518519</v>
      </c>
      <c r="X41" s="106">
        <v>10.0</v>
      </c>
      <c r="Y41" s="106">
        <v>2.0</v>
      </c>
      <c r="Z41" s="106">
        <v>4.0</v>
      </c>
      <c r="AA41" s="85">
        <f t="shared" si="8"/>
        <v>50</v>
      </c>
      <c r="AB41" s="85">
        <f t="shared" si="28"/>
        <v>27</v>
      </c>
      <c r="AC41" s="85">
        <f t="shared" si="9"/>
        <v>86.20689655</v>
      </c>
      <c r="AD41" s="85">
        <f t="shared" si="50"/>
        <v>77.14285714</v>
      </c>
      <c r="AE41" s="106">
        <v>10.0</v>
      </c>
      <c r="AF41" s="106">
        <v>3.0</v>
      </c>
      <c r="AG41" s="106">
        <v>5.0</v>
      </c>
      <c r="AH41" s="106">
        <f t="shared" si="10"/>
        <v>63</v>
      </c>
      <c r="AI41" s="85">
        <f t="shared" si="30"/>
        <v>32</v>
      </c>
      <c r="AJ41" s="108">
        <f t="shared" si="11"/>
        <v>85.13513514</v>
      </c>
      <c r="AK41" s="110">
        <f t="shared" si="51"/>
        <v>80</v>
      </c>
      <c r="AL41" s="106">
        <v>10.0</v>
      </c>
      <c r="AM41" s="106">
        <v>3.0</v>
      </c>
      <c r="AN41" s="106">
        <v>4.0</v>
      </c>
      <c r="AO41" s="85">
        <f t="shared" si="12"/>
        <v>76</v>
      </c>
      <c r="AP41" s="85">
        <f t="shared" si="32"/>
        <v>36</v>
      </c>
      <c r="AQ41" s="85">
        <f t="shared" si="13"/>
        <v>86.36363636</v>
      </c>
      <c r="AR41" s="85">
        <f t="shared" si="52"/>
        <v>75</v>
      </c>
      <c r="AS41" s="106">
        <v>8.0</v>
      </c>
      <c r="AT41" s="106">
        <v>2.0</v>
      </c>
      <c r="AU41" s="106">
        <v>6.0</v>
      </c>
      <c r="AV41" s="85">
        <f t="shared" si="14"/>
        <v>86</v>
      </c>
      <c r="AW41" s="85">
        <f t="shared" si="34"/>
        <v>42</v>
      </c>
      <c r="AX41" s="85">
        <f t="shared" si="15"/>
        <v>84.31372549</v>
      </c>
      <c r="AY41" s="85">
        <f t="shared" si="53"/>
        <v>75</v>
      </c>
      <c r="AZ41" s="106">
        <v>2.0</v>
      </c>
      <c r="BA41" s="106">
        <v>1.0</v>
      </c>
      <c r="BB41" s="106">
        <v>10.0</v>
      </c>
      <c r="BC41" s="85">
        <f t="shared" si="16"/>
        <v>89</v>
      </c>
      <c r="BD41" s="85">
        <f t="shared" si="36"/>
        <v>52</v>
      </c>
      <c r="BE41" s="85">
        <f t="shared" si="17"/>
        <v>84.76190476</v>
      </c>
      <c r="BF41" s="85">
        <f t="shared" si="54"/>
        <v>85.29411765</v>
      </c>
      <c r="BG41" s="106">
        <v>5.0</v>
      </c>
      <c r="BH41" s="106">
        <v>2.0</v>
      </c>
      <c r="BI41" s="106">
        <v>8.0</v>
      </c>
      <c r="BJ41" s="85">
        <f t="shared" si="18"/>
        <v>96</v>
      </c>
      <c r="BK41" s="85">
        <f t="shared" si="38"/>
        <v>60</v>
      </c>
      <c r="BL41" s="85">
        <f t="shared" si="47"/>
        <v>85.71428571</v>
      </c>
      <c r="BM41" s="85">
        <f t="shared" si="55"/>
        <v>84.21052632</v>
      </c>
      <c r="BN41" s="106">
        <v>2.0</v>
      </c>
      <c r="BO41" s="106">
        <v>3.0</v>
      </c>
      <c r="BP41" s="106">
        <v>16.0</v>
      </c>
      <c r="BQ41" s="85">
        <f t="shared" si="19"/>
        <v>101</v>
      </c>
      <c r="BR41" s="85">
        <f t="shared" si="40"/>
        <v>76</v>
      </c>
      <c r="BS41" s="85">
        <f t="shared" si="20"/>
        <v>86.32478632</v>
      </c>
      <c r="BT41" s="85">
        <f t="shared" si="56"/>
        <v>82.60869565</v>
      </c>
      <c r="BU41" s="106">
        <v>4.0</v>
      </c>
      <c r="BV41" s="106">
        <v>3.0</v>
      </c>
      <c r="BW41" s="106">
        <v>9.0</v>
      </c>
      <c r="BX41" s="85">
        <f t="shared" si="21"/>
        <v>108</v>
      </c>
      <c r="BY41" s="85">
        <f t="shared" si="42"/>
        <v>85</v>
      </c>
      <c r="BZ41" s="85">
        <f t="shared" si="22"/>
        <v>86.4</v>
      </c>
      <c r="CA41" s="85">
        <f t="shared" si="57"/>
        <v>80.95238095</v>
      </c>
      <c r="CB41" s="106">
        <v>2.0</v>
      </c>
      <c r="CC41" s="106">
        <v>1.0</v>
      </c>
      <c r="CD41" s="106">
        <v>12.0</v>
      </c>
      <c r="CE41" s="85">
        <f t="shared" si="23"/>
        <v>111</v>
      </c>
      <c r="CF41" s="85">
        <f t="shared" si="44"/>
        <v>97</v>
      </c>
      <c r="CG41" s="85">
        <f t="shared" si="45"/>
        <v>86.04651163</v>
      </c>
      <c r="CH41" s="85">
        <f t="shared" si="58"/>
        <v>94.06779661</v>
      </c>
    </row>
    <row r="42" ht="15.75" customHeight="1">
      <c r="A42" s="109">
        <v>37.0</v>
      </c>
      <c r="B42" s="109" t="s">
        <v>47</v>
      </c>
      <c r="C42" s="105">
        <v>1.0</v>
      </c>
      <c r="D42" s="105">
        <v>0.0</v>
      </c>
      <c r="E42" s="105">
        <v>0.0</v>
      </c>
      <c r="F42" s="105">
        <f t="shared" si="1"/>
        <v>1</v>
      </c>
      <c r="G42" s="105">
        <v>0.0</v>
      </c>
      <c r="H42" s="105">
        <f t="shared" si="2"/>
        <v>12.5</v>
      </c>
      <c r="I42" s="105">
        <f t="shared" si="3"/>
        <v>0</v>
      </c>
      <c r="J42" s="105">
        <v>9.0</v>
      </c>
      <c r="K42" s="105">
        <v>4.0</v>
      </c>
      <c r="L42" s="105">
        <v>14.0</v>
      </c>
      <c r="M42" s="105">
        <f t="shared" si="4"/>
        <v>14</v>
      </c>
      <c r="N42" s="85">
        <f t="shared" si="24"/>
        <v>14</v>
      </c>
      <c r="O42" s="105">
        <f t="shared" si="5"/>
        <v>63.63636364</v>
      </c>
      <c r="P42" s="105">
        <f t="shared" si="48"/>
        <v>70</v>
      </c>
      <c r="Q42" s="106">
        <v>16.0</v>
      </c>
      <c r="R42" s="106">
        <v>5.0</v>
      </c>
      <c r="S42" s="106">
        <v>7.0</v>
      </c>
      <c r="T42" s="85">
        <f t="shared" si="6"/>
        <v>35</v>
      </c>
      <c r="U42" s="85">
        <f t="shared" si="26"/>
        <v>21</v>
      </c>
      <c r="V42" s="85">
        <f t="shared" si="7"/>
        <v>81.39534884</v>
      </c>
      <c r="W42" s="85">
        <f t="shared" si="49"/>
        <v>77.77777778</v>
      </c>
      <c r="X42" s="106">
        <v>10.0</v>
      </c>
      <c r="Y42" s="106">
        <v>3.0</v>
      </c>
      <c r="Z42" s="106">
        <v>6.0</v>
      </c>
      <c r="AA42" s="85">
        <f t="shared" si="8"/>
        <v>48</v>
      </c>
      <c r="AB42" s="85">
        <f t="shared" si="28"/>
        <v>27</v>
      </c>
      <c r="AC42" s="85">
        <f t="shared" si="9"/>
        <v>82.75862069</v>
      </c>
      <c r="AD42" s="85">
        <f t="shared" si="50"/>
        <v>77.14285714</v>
      </c>
      <c r="AE42" s="106">
        <v>10.0</v>
      </c>
      <c r="AF42" s="106">
        <v>3.0</v>
      </c>
      <c r="AG42" s="106">
        <v>5.0</v>
      </c>
      <c r="AH42" s="106">
        <f t="shared" si="10"/>
        <v>61</v>
      </c>
      <c r="AI42" s="85">
        <f t="shared" si="30"/>
        <v>32</v>
      </c>
      <c r="AJ42" s="108">
        <f t="shared" si="11"/>
        <v>82.43243243</v>
      </c>
      <c r="AK42" s="110">
        <f t="shared" si="51"/>
        <v>80</v>
      </c>
      <c r="AL42" s="106">
        <v>10.0</v>
      </c>
      <c r="AM42" s="106">
        <v>3.0</v>
      </c>
      <c r="AN42" s="106">
        <v>4.0</v>
      </c>
      <c r="AO42" s="85">
        <f t="shared" si="12"/>
        <v>74</v>
      </c>
      <c r="AP42" s="85">
        <f t="shared" si="32"/>
        <v>36</v>
      </c>
      <c r="AQ42" s="85">
        <f t="shared" si="13"/>
        <v>84.09090909</v>
      </c>
      <c r="AR42" s="85">
        <f t="shared" si="52"/>
        <v>75</v>
      </c>
      <c r="AS42" s="106">
        <v>10.0</v>
      </c>
      <c r="AT42" s="106">
        <v>3.0</v>
      </c>
      <c r="AU42" s="106">
        <v>8.0</v>
      </c>
      <c r="AV42" s="85">
        <f t="shared" si="14"/>
        <v>87</v>
      </c>
      <c r="AW42" s="85">
        <f t="shared" si="34"/>
        <v>44</v>
      </c>
      <c r="AX42" s="85">
        <f t="shared" si="15"/>
        <v>85.29411765</v>
      </c>
      <c r="AY42" s="85">
        <f t="shared" si="53"/>
        <v>78.57142857</v>
      </c>
      <c r="AZ42" s="106">
        <v>2.0</v>
      </c>
      <c r="BA42" s="106">
        <v>1.0</v>
      </c>
      <c r="BB42" s="106">
        <v>12.0</v>
      </c>
      <c r="BC42" s="85">
        <f t="shared" si="16"/>
        <v>90</v>
      </c>
      <c r="BD42" s="85">
        <f t="shared" si="36"/>
        <v>56</v>
      </c>
      <c r="BE42" s="85">
        <f t="shared" si="17"/>
        <v>85.71428571</v>
      </c>
      <c r="BF42" s="85">
        <f t="shared" si="54"/>
        <v>83.82352941</v>
      </c>
      <c r="BG42" s="106">
        <v>4.0</v>
      </c>
      <c r="BH42" s="106">
        <v>2.0</v>
      </c>
      <c r="BI42" s="106">
        <v>8.0</v>
      </c>
      <c r="BJ42" s="85">
        <f t="shared" si="18"/>
        <v>96</v>
      </c>
      <c r="BK42" s="85">
        <f t="shared" si="38"/>
        <v>64</v>
      </c>
      <c r="BL42" s="85">
        <f t="shared" si="47"/>
        <v>85.71428571</v>
      </c>
      <c r="BM42" s="85">
        <f t="shared" si="55"/>
        <v>85.52631579</v>
      </c>
      <c r="BN42" s="106">
        <v>2.0</v>
      </c>
      <c r="BO42" s="106">
        <v>3.0</v>
      </c>
      <c r="BP42" s="106">
        <v>14.0</v>
      </c>
      <c r="BQ42" s="85">
        <f t="shared" si="19"/>
        <v>101</v>
      </c>
      <c r="BR42" s="85">
        <f t="shared" si="40"/>
        <v>78</v>
      </c>
      <c r="BS42" s="85">
        <f t="shared" si="20"/>
        <v>86.32478632</v>
      </c>
      <c r="BT42" s="85">
        <f t="shared" si="56"/>
        <v>84.7826087</v>
      </c>
      <c r="BU42" s="106">
        <v>5.0</v>
      </c>
      <c r="BV42" s="106">
        <v>3.0</v>
      </c>
      <c r="BW42" s="106">
        <v>13.0</v>
      </c>
      <c r="BX42" s="85">
        <f t="shared" si="21"/>
        <v>109</v>
      </c>
      <c r="BY42" s="85">
        <f t="shared" si="42"/>
        <v>91</v>
      </c>
      <c r="BZ42" s="85">
        <f t="shared" si="22"/>
        <v>87.2</v>
      </c>
      <c r="CA42" s="85">
        <f t="shared" si="57"/>
        <v>86.66666667</v>
      </c>
      <c r="CB42" s="106">
        <v>2.0</v>
      </c>
      <c r="CC42" s="106">
        <v>2.0</v>
      </c>
      <c r="CD42" s="106">
        <v>13.0</v>
      </c>
      <c r="CE42" s="85">
        <f t="shared" si="23"/>
        <v>113</v>
      </c>
      <c r="CF42" s="85">
        <f t="shared" si="44"/>
        <v>104</v>
      </c>
      <c r="CG42" s="85">
        <f t="shared" si="45"/>
        <v>87.59689922</v>
      </c>
      <c r="CH42" s="85">
        <f t="shared" si="58"/>
        <v>95.76271186</v>
      </c>
    </row>
    <row r="43" ht="15.75" customHeight="1">
      <c r="A43" s="109">
        <v>38.0</v>
      </c>
      <c r="B43" s="109" t="s">
        <v>48</v>
      </c>
      <c r="C43" s="105">
        <v>6.0</v>
      </c>
      <c r="D43" s="105">
        <v>2.0</v>
      </c>
      <c r="E43" s="105">
        <v>6.0</v>
      </c>
      <c r="F43" s="105">
        <f t="shared" si="1"/>
        <v>8</v>
      </c>
      <c r="G43" s="105">
        <v>6.0</v>
      </c>
      <c r="H43" s="105">
        <f t="shared" si="2"/>
        <v>100</v>
      </c>
      <c r="I43" s="105">
        <f t="shared" si="3"/>
        <v>100</v>
      </c>
      <c r="J43" s="105">
        <v>9.0</v>
      </c>
      <c r="K43" s="105">
        <v>4.0</v>
      </c>
      <c r="L43" s="105">
        <v>12.0</v>
      </c>
      <c r="M43" s="105">
        <f t="shared" si="4"/>
        <v>21</v>
      </c>
      <c r="N43" s="85">
        <f t="shared" si="24"/>
        <v>18</v>
      </c>
      <c r="O43" s="105">
        <f t="shared" si="5"/>
        <v>95.45454545</v>
      </c>
      <c r="P43" s="105">
        <f t="shared" si="48"/>
        <v>90</v>
      </c>
      <c r="Q43" s="106">
        <v>15.0</v>
      </c>
      <c r="R43" s="106">
        <v>4.0</v>
      </c>
      <c r="S43" s="106">
        <v>7.0</v>
      </c>
      <c r="T43" s="85">
        <f t="shared" si="6"/>
        <v>40</v>
      </c>
      <c r="U43" s="85">
        <f t="shared" si="26"/>
        <v>25</v>
      </c>
      <c r="V43" s="85">
        <f t="shared" si="7"/>
        <v>93.02325581</v>
      </c>
      <c r="W43" s="85">
        <f t="shared" si="49"/>
        <v>92.59259259</v>
      </c>
      <c r="X43" s="106">
        <v>9.0</v>
      </c>
      <c r="Y43" s="106">
        <v>4.0</v>
      </c>
      <c r="Z43" s="106">
        <v>6.0</v>
      </c>
      <c r="AA43" s="85">
        <f t="shared" si="8"/>
        <v>53</v>
      </c>
      <c r="AB43" s="85">
        <f t="shared" si="28"/>
        <v>31</v>
      </c>
      <c r="AC43" s="85">
        <f t="shared" si="9"/>
        <v>91.37931034</v>
      </c>
      <c r="AD43" s="85">
        <f t="shared" si="50"/>
        <v>88.57142857</v>
      </c>
      <c r="AE43" s="106">
        <v>12.0</v>
      </c>
      <c r="AF43" s="106">
        <v>3.0</v>
      </c>
      <c r="AG43" s="106">
        <v>5.0</v>
      </c>
      <c r="AH43" s="106">
        <f t="shared" si="10"/>
        <v>68</v>
      </c>
      <c r="AI43" s="85">
        <f t="shared" si="30"/>
        <v>36</v>
      </c>
      <c r="AJ43" s="108">
        <f t="shared" si="11"/>
        <v>91.89189189</v>
      </c>
      <c r="AK43" s="110">
        <f t="shared" si="51"/>
        <v>90</v>
      </c>
      <c r="AL43" s="106">
        <v>9.0</v>
      </c>
      <c r="AM43" s="106">
        <v>3.0</v>
      </c>
      <c r="AN43" s="106">
        <v>4.0</v>
      </c>
      <c r="AO43" s="85">
        <f t="shared" si="12"/>
        <v>80</v>
      </c>
      <c r="AP43" s="85">
        <f t="shared" si="32"/>
        <v>40</v>
      </c>
      <c r="AQ43" s="85">
        <f t="shared" si="13"/>
        <v>90.90909091</v>
      </c>
      <c r="AR43" s="85">
        <f t="shared" si="52"/>
        <v>83.33333333</v>
      </c>
      <c r="AS43" s="106">
        <v>11.0</v>
      </c>
      <c r="AT43" s="106">
        <v>3.0</v>
      </c>
      <c r="AU43" s="106">
        <v>8.0</v>
      </c>
      <c r="AV43" s="85">
        <f t="shared" si="14"/>
        <v>94</v>
      </c>
      <c r="AW43" s="85">
        <f t="shared" si="34"/>
        <v>48</v>
      </c>
      <c r="AX43" s="85">
        <f t="shared" si="15"/>
        <v>92.15686275</v>
      </c>
      <c r="AY43" s="85">
        <f t="shared" si="53"/>
        <v>85.71428571</v>
      </c>
      <c r="AZ43" s="106">
        <v>2.0</v>
      </c>
      <c r="BA43" s="106">
        <v>1.0</v>
      </c>
      <c r="BB43" s="106">
        <v>12.0</v>
      </c>
      <c r="BC43" s="85">
        <f t="shared" si="16"/>
        <v>97</v>
      </c>
      <c r="BD43" s="85">
        <f t="shared" si="36"/>
        <v>60</v>
      </c>
      <c r="BE43" s="85">
        <f t="shared" si="17"/>
        <v>92.38095238</v>
      </c>
      <c r="BF43" s="85">
        <f t="shared" si="54"/>
        <v>79.41176471</v>
      </c>
      <c r="BG43" s="106">
        <v>3.0</v>
      </c>
      <c r="BH43" s="106">
        <v>2.0</v>
      </c>
      <c r="BI43" s="106">
        <v>6.0</v>
      </c>
      <c r="BJ43" s="85">
        <f t="shared" si="18"/>
        <v>102</v>
      </c>
      <c r="BK43" s="85">
        <f t="shared" si="38"/>
        <v>66</v>
      </c>
      <c r="BL43" s="85">
        <f t="shared" si="47"/>
        <v>91.07142857</v>
      </c>
      <c r="BM43" s="85">
        <f t="shared" si="55"/>
        <v>81.57894737</v>
      </c>
      <c r="BN43" s="106">
        <v>1.0</v>
      </c>
      <c r="BO43" s="106">
        <v>2.0</v>
      </c>
      <c r="BP43" s="106">
        <v>12.0</v>
      </c>
      <c r="BQ43" s="85">
        <f t="shared" si="19"/>
        <v>105</v>
      </c>
      <c r="BR43" s="85">
        <f t="shared" si="40"/>
        <v>78</v>
      </c>
      <c r="BS43" s="85">
        <f t="shared" si="20"/>
        <v>89.74358974</v>
      </c>
      <c r="BT43" s="85">
        <f t="shared" si="56"/>
        <v>84.7826087</v>
      </c>
      <c r="BU43" s="106">
        <v>5.0</v>
      </c>
      <c r="BV43" s="106">
        <v>3.0</v>
      </c>
      <c r="BW43" s="106">
        <v>13.0</v>
      </c>
      <c r="BX43" s="85">
        <f t="shared" si="21"/>
        <v>113</v>
      </c>
      <c r="BY43" s="85">
        <f t="shared" si="42"/>
        <v>91</v>
      </c>
      <c r="BZ43" s="85">
        <f t="shared" si="22"/>
        <v>90.4</v>
      </c>
      <c r="CA43" s="85">
        <f t="shared" si="57"/>
        <v>86.66666667</v>
      </c>
      <c r="CB43" s="106">
        <v>2.0</v>
      </c>
      <c r="CC43" s="106">
        <v>2.0</v>
      </c>
      <c r="CD43" s="106">
        <v>11.0</v>
      </c>
      <c r="CE43" s="85">
        <f t="shared" si="23"/>
        <v>117</v>
      </c>
      <c r="CF43" s="85">
        <f t="shared" si="44"/>
        <v>102</v>
      </c>
      <c r="CG43" s="85">
        <f t="shared" si="45"/>
        <v>90.69767442</v>
      </c>
      <c r="CH43" s="85">
        <f t="shared" si="58"/>
        <v>99.15254237</v>
      </c>
    </row>
    <row r="44" ht="15.75" customHeight="1">
      <c r="A44" s="109">
        <v>39.0</v>
      </c>
      <c r="B44" s="109" t="s">
        <v>49</v>
      </c>
      <c r="C44" s="105">
        <v>6.0</v>
      </c>
      <c r="D44" s="105">
        <v>2.0</v>
      </c>
      <c r="E44" s="105">
        <v>2.0</v>
      </c>
      <c r="F44" s="105">
        <f t="shared" si="1"/>
        <v>8</v>
      </c>
      <c r="G44" s="105">
        <v>2.0</v>
      </c>
      <c r="H44" s="105">
        <f t="shared" si="2"/>
        <v>100</v>
      </c>
      <c r="I44" s="105">
        <f t="shared" si="3"/>
        <v>33.33333333</v>
      </c>
      <c r="J44" s="105">
        <v>8.0</v>
      </c>
      <c r="K44" s="105">
        <v>4.0</v>
      </c>
      <c r="L44" s="105">
        <v>14.0</v>
      </c>
      <c r="M44" s="105">
        <f t="shared" si="4"/>
        <v>20</v>
      </c>
      <c r="N44" s="85">
        <f t="shared" si="24"/>
        <v>16</v>
      </c>
      <c r="O44" s="105">
        <f t="shared" si="5"/>
        <v>90.90909091</v>
      </c>
      <c r="P44" s="105">
        <f t="shared" si="48"/>
        <v>80</v>
      </c>
      <c r="Q44" s="106">
        <v>16.0</v>
      </c>
      <c r="R44" s="106">
        <v>4.0</v>
      </c>
      <c r="S44" s="106">
        <v>6.0</v>
      </c>
      <c r="T44" s="85">
        <f t="shared" si="6"/>
        <v>40</v>
      </c>
      <c r="U44" s="85">
        <f t="shared" si="26"/>
        <v>22</v>
      </c>
      <c r="V44" s="85">
        <f t="shared" si="7"/>
        <v>93.02325581</v>
      </c>
      <c r="W44" s="85">
        <f t="shared" si="49"/>
        <v>81.48148148</v>
      </c>
      <c r="X44" s="106">
        <v>9.0</v>
      </c>
      <c r="Y44" s="106">
        <v>3.0</v>
      </c>
      <c r="Z44" s="106">
        <v>6.0</v>
      </c>
      <c r="AA44" s="85">
        <f t="shared" si="8"/>
        <v>52</v>
      </c>
      <c r="AB44" s="85">
        <f t="shared" si="28"/>
        <v>28</v>
      </c>
      <c r="AC44" s="85">
        <f t="shared" si="9"/>
        <v>89.65517241</v>
      </c>
      <c r="AD44" s="85">
        <f t="shared" si="50"/>
        <v>80</v>
      </c>
      <c r="AE44" s="106">
        <v>12.0</v>
      </c>
      <c r="AF44" s="106">
        <v>2.0</v>
      </c>
      <c r="AG44" s="106">
        <v>4.0</v>
      </c>
      <c r="AH44" s="106">
        <f t="shared" si="10"/>
        <v>66</v>
      </c>
      <c r="AI44" s="85">
        <f t="shared" si="30"/>
        <v>33</v>
      </c>
      <c r="AJ44" s="108">
        <f t="shared" si="11"/>
        <v>89.18918919</v>
      </c>
      <c r="AK44" s="110">
        <f t="shared" si="51"/>
        <v>82.5</v>
      </c>
      <c r="AL44" s="106">
        <v>9.0</v>
      </c>
      <c r="AM44" s="106">
        <v>4.0</v>
      </c>
      <c r="AN44" s="106">
        <v>6.0</v>
      </c>
      <c r="AO44" s="85">
        <f t="shared" si="12"/>
        <v>79</v>
      </c>
      <c r="AP44" s="85">
        <f t="shared" si="32"/>
        <v>39</v>
      </c>
      <c r="AQ44" s="85">
        <f t="shared" si="13"/>
        <v>89.77272727</v>
      </c>
      <c r="AR44" s="85">
        <f t="shared" si="52"/>
        <v>81.25</v>
      </c>
      <c r="AS44" s="106">
        <v>8.0</v>
      </c>
      <c r="AT44" s="106">
        <v>2.0</v>
      </c>
      <c r="AU44" s="106">
        <v>6.0</v>
      </c>
      <c r="AV44" s="85">
        <f t="shared" si="14"/>
        <v>89</v>
      </c>
      <c r="AW44" s="85">
        <f t="shared" si="34"/>
        <v>45</v>
      </c>
      <c r="AX44" s="85">
        <f t="shared" si="15"/>
        <v>87.25490196</v>
      </c>
      <c r="AY44" s="85">
        <f t="shared" si="53"/>
        <v>80.35714286</v>
      </c>
      <c r="AZ44" s="106">
        <v>2.0</v>
      </c>
      <c r="BA44" s="106">
        <v>1.0</v>
      </c>
      <c r="BB44" s="106">
        <v>12.0</v>
      </c>
      <c r="BC44" s="85">
        <f t="shared" si="16"/>
        <v>92</v>
      </c>
      <c r="BD44" s="85">
        <f t="shared" si="36"/>
        <v>57</v>
      </c>
      <c r="BE44" s="85">
        <f t="shared" si="17"/>
        <v>87.61904762</v>
      </c>
      <c r="BF44" s="85">
        <f t="shared" si="54"/>
        <v>69.11764706</v>
      </c>
      <c r="BG44" s="106">
        <v>5.0</v>
      </c>
      <c r="BH44" s="106">
        <v>2.0</v>
      </c>
      <c r="BI44" s="106">
        <v>6.0</v>
      </c>
      <c r="BJ44" s="85">
        <f t="shared" si="18"/>
        <v>99</v>
      </c>
      <c r="BK44" s="85">
        <f t="shared" si="38"/>
        <v>63</v>
      </c>
      <c r="BL44" s="85">
        <f t="shared" si="47"/>
        <v>88.39285714</v>
      </c>
      <c r="BM44" s="85">
        <f t="shared" si="55"/>
        <v>72.36842105</v>
      </c>
      <c r="BN44" s="106">
        <v>0.0</v>
      </c>
      <c r="BO44" s="106">
        <v>1.0</v>
      </c>
      <c r="BP44" s="106">
        <v>10.0</v>
      </c>
      <c r="BQ44" s="85">
        <f t="shared" si="19"/>
        <v>100</v>
      </c>
      <c r="BR44" s="85">
        <f t="shared" si="40"/>
        <v>73</v>
      </c>
      <c r="BS44" s="85">
        <f t="shared" si="20"/>
        <v>85.47008547</v>
      </c>
      <c r="BT44" s="85">
        <f t="shared" si="56"/>
        <v>79.34782609</v>
      </c>
      <c r="BU44" s="106">
        <v>5.0</v>
      </c>
      <c r="BV44" s="106">
        <v>3.0</v>
      </c>
      <c r="BW44" s="106">
        <v>13.0</v>
      </c>
      <c r="BX44" s="85">
        <f t="shared" si="21"/>
        <v>108</v>
      </c>
      <c r="BY44" s="85">
        <f t="shared" si="42"/>
        <v>86</v>
      </c>
      <c r="BZ44" s="85">
        <f t="shared" si="22"/>
        <v>86.4</v>
      </c>
      <c r="CA44" s="85">
        <f t="shared" si="57"/>
        <v>81.9047619</v>
      </c>
      <c r="CB44" s="106">
        <v>2.0</v>
      </c>
      <c r="CC44" s="106">
        <v>1.0</v>
      </c>
      <c r="CD44" s="106">
        <v>12.0</v>
      </c>
      <c r="CE44" s="85">
        <f t="shared" si="23"/>
        <v>111</v>
      </c>
      <c r="CF44" s="85">
        <f t="shared" si="44"/>
        <v>98</v>
      </c>
      <c r="CG44" s="85">
        <f t="shared" si="45"/>
        <v>86.04651163</v>
      </c>
      <c r="CH44" s="85">
        <f t="shared" si="58"/>
        <v>94.06779661</v>
      </c>
    </row>
    <row r="45" ht="15.75" customHeight="1">
      <c r="AR45" s="85"/>
      <c r="AY45" s="85"/>
      <c r="BF45" s="85"/>
    </row>
    <row r="46" ht="15.75" customHeight="1">
      <c r="AR46" s="85"/>
      <c r="AY46" s="85"/>
      <c r="BF46" s="85"/>
      <c r="CH46" s="111"/>
    </row>
    <row r="47" ht="15.75" customHeight="1">
      <c r="AR47" s="85"/>
      <c r="AY47" s="85"/>
      <c r="BF47" s="85"/>
    </row>
    <row r="48" ht="15.75" customHeight="1">
      <c r="AR48" s="85"/>
      <c r="AY48" s="85"/>
      <c r="BF48" s="85"/>
    </row>
    <row r="49" ht="15.75" customHeight="1">
      <c r="AR49" s="85"/>
      <c r="AY49" s="85"/>
      <c r="BF49" s="85"/>
    </row>
    <row r="50" ht="15.75" customHeight="1">
      <c r="AR50" s="85"/>
      <c r="AY50" s="85"/>
      <c r="BF50" s="85"/>
    </row>
    <row r="51" ht="15.75" customHeight="1">
      <c r="AR51" s="85"/>
      <c r="AY51" s="85"/>
      <c r="BF51" s="85"/>
    </row>
    <row r="52" ht="15.75" customHeight="1">
      <c r="AR52" s="85"/>
      <c r="AY52" s="85"/>
      <c r="BF52" s="85"/>
    </row>
    <row r="53" ht="15.75" customHeight="1">
      <c r="AR53" s="85"/>
      <c r="AY53" s="85"/>
      <c r="BF53" s="85"/>
    </row>
    <row r="54" ht="15.75" customHeight="1">
      <c r="AR54" s="85"/>
      <c r="AY54" s="85"/>
      <c r="BF54" s="85"/>
    </row>
    <row r="55" ht="15.75" customHeight="1">
      <c r="AR55" s="85"/>
      <c r="AY55" s="85"/>
      <c r="BF55" s="85"/>
    </row>
    <row r="56" ht="15.75" customHeight="1">
      <c r="AR56" s="85"/>
      <c r="AY56" s="85"/>
      <c r="BF56" s="85"/>
    </row>
    <row r="57" ht="15.75" customHeight="1">
      <c r="AR57" s="85"/>
      <c r="AY57" s="85"/>
      <c r="BF57" s="85"/>
    </row>
    <row r="58" ht="15.75" customHeight="1">
      <c r="AR58" s="85"/>
      <c r="AY58" s="85"/>
      <c r="BF58" s="85"/>
    </row>
    <row r="59" ht="15.75" customHeight="1">
      <c r="AR59" s="85"/>
      <c r="AY59" s="85"/>
      <c r="BF59" s="85"/>
    </row>
    <row r="60" ht="15.75" customHeight="1">
      <c r="AR60" s="85"/>
      <c r="AY60" s="85"/>
      <c r="BF60" s="85"/>
    </row>
    <row r="61" ht="15.75" customHeight="1">
      <c r="AR61" s="85"/>
      <c r="AY61" s="85"/>
      <c r="BF61" s="85"/>
    </row>
    <row r="62" ht="15.75" customHeight="1">
      <c r="AR62" s="85"/>
      <c r="AY62" s="85"/>
      <c r="BF62" s="85"/>
    </row>
    <row r="63" ht="15.75" customHeight="1">
      <c r="AR63" s="85"/>
      <c r="AY63" s="85"/>
      <c r="BF63" s="85"/>
    </row>
    <row r="64" ht="15.75" customHeight="1">
      <c r="AR64" s="85"/>
      <c r="AY64" s="85"/>
      <c r="BF64" s="85"/>
    </row>
    <row r="65" ht="15.75" customHeight="1">
      <c r="AR65" s="85"/>
      <c r="AY65" s="85"/>
      <c r="BF65" s="85"/>
    </row>
    <row r="66" ht="15.75" customHeight="1">
      <c r="AR66" s="85"/>
      <c r="AY66" s="85"/>
      <c r="BF66" s="85"/>
    </row>
    <row r="67" ht="15.75" customHeight="1">
      <c r="AR67" s="85"/>
      <c r="AY67" s="85"/>
      <c r="BF67" s="85"/>
    </row>
    <row r="68" ht="15.75" customHeight="1">
      <c r="AR68" s="85"/>
      <c r="AY68" s="85"/>
      <c r="BF68" s="85"/>
    </row>
    <row r="69" ht="15.75" customHeight="1">
      <c r="AR69" s="85"/>
      <c r="AY69" s="85"/>
      <c r="BF69" s="85"/>
    </row>
    <row r="70" ht="15.75" customHeight="1">
      <c r="AR70" s="85"/>
      <c r="AY70" s="85"/>
      <c r="BF70" s="85"/>
    </row>
    <row r="71" ht="15.75" customHeight="1">
      <c r="AR71" s="85"/>
      <c r="AY71" s="85"/>
      <c r="BF71" s="85"/>
    </row>
    <row r="72" ht="15.75" customHeight="1">
      <c r="AR72" s="85"/>
      <c r="AY72" s="85"/>
      <c r="BF72" s="85"/>
    </row>
    <row r="73" ht="15.75" customHeight="1">
      <c r="AR73" s="85"/>
      <c r="AY73" s="85"/>
      <c r="BF73" s="85"/>
    </row>
    <row r="74" ht="15.75" customHeight="1">
      <c r="AR74" s="85"/>
      <c r="AY74" s="85"/>
      <c r="BF74" s="85"/>
    </row>
    <row r="75" ht="15.75" customHeight="1">
      <c r="AR75" s="85"/>
      <c r="AY75" s="85"/>
      <c r="BF75" s="85"/>
    </row>
    <row r="76" ht="15.75" customHeight="1">
      <c r="AR76" s="85"/>
      <c r="AY76" s="85"/>
      <c r="BF76" s="85"/>
    </row>
    <row r="77" ht="15.75" customHeight="1">
      <c r="AR77" s="85"/>
      <c r="AY77" s="85"/>
      <c r="BF77" s="85"/>
    </row>
    <row r="78" ht="15.75" customHeight="1">
      <c r="AR78" s="85"/>
      <c r="AY78" s="85"/>
      <c r="BF78" s="85"/>
    </row>
    <row r="79" ht="15.75" customHeight="1">
      <c r="AR79" s="85"/>
      <c r="AY79" s="85"/>
      <c r="BF79" s="85"/>
    </row>
    <row r="80" ht="15.75" customHeight="1">
      <c r="AR80" s="85"/>
      <c r="AY80" s="85"/>
      <c r="BF80" s="85"/>
    </row>
    <row r="81" ht="15.75" customHeight="1">
      <c r="AR81" s="85"/>
      <c r="AY81" s="85"/>
      <c r="BF81" s="85"/>
    </row>
    <row r="82" ht="15.75" customHeight="1">
      <c r="AR82" s="85"/>
      <c r="AY82" s="85"/>
      <c r="BF82" s="85"/>
    </row>
    <row r="83" ht="15.75" customHeight="1">
      <c r="AR83" s="85"/>
      <c r="AY83" s="85"/>
      <c r="BF83" s="85"/>
    </row>
    <row r="84" ht="15.75" customHeight="1">
      <c r="AR84" s="85"/>
      <c r="AY84" s="85"/>
      <c r="BF84" s="85"/>
    </row>
    <row r="85" ht="15.75" customHeight="1">
      <c r="AR85" s="85"/>
      <c r="AY85" s="85"/>
      <c r="BF85" s="85"/>
    </row>
    <row r="86" ht="15.75" customHeight="1">
      <c r="AR86" s="85"/>
      <c r="AY86" s="85"/>
      <c r="BF86" s="85"/>
    </row>
    <row r="87" ht="15.75" customHeight="1">
      <c r="AR87" s="85"/>
      <c r="AY87" s="85"/>
      <c r="BF87" s="85"/>
    </row>
    <row r="88" ht="15.75" customHeight="1">
      <c r="AR88" s="85"/>
      <c r="AY88" s="85"/>
      <c r="BF88" s="85"/>
    </row>
    <row r="89" ht="15.75" customHeight="1">
      <c r="AR89" s="85"/>
      <c r="AY89" s="85"/>
      <c r="BF89" s="85"/>
    </row>
    <row r="90" ht="15.75" customHeight="1">
      <c r="AR90" s="85"/>
      <c r="AY90" s="85"/>
      <c r="BF90" s="85"/>
    </row>
    <row r="91" ht="15.75" customHeight="1">
      <c r="AR91" s="85"/>
      <c r="AY91" s="85"/>
      <c r="BF91" s="85"/>
    </row>
    <row r="92" ht="15.75" customHeight="1">
      <c r="AR92" s="85"/>
      <c r="AY92" s="85"/>
      <c r="BF92" s="85"/>
    </row>
    <row r="93" ht="15.75" customHeight="1">
      <c r="AR93" s="85"/>
      <c r="AY93" s="85"/>
      <c r="BF93" s="85"/>
    </row>
    <row r="94" ht="15.75" customHeight="1">
      <c r="AR94" s="85"/>
      <c r="AY94" s="85"/>
      <c r="BF94" s="85"/>
    </row>
    <row r="95" ht="15.75" customHeight="1">
      <c r="AR95" s="85"/>
      <c r="AY95" s="85"/>
      <c r="BF95" s="85"/>
    </row>
    <row r="96" ht="15.75" customHeight="1">
      <c r="AR96" s="85"/>
      <c r="AY96" s="85"/>
      <c r="BF96" s="85"/>
    </row>
    <row r="97" ht="15.75" customHeight="1">
      <c r="AR97" s="85"/>
      <c r="AY97" s="85"/>
      <c r="BF97" s="85"/>
    </row>
    <row r="98" ht="15.75" customHeight="1">
      <c r="AR98" s="85"/>
      <c r="AY98" s="85"/>
      <c r="BF98" s="85"/>
    </row>
    <row r="99" ht="15.75" customHeight="1">
      <c r="AR99" s="85"/>
      <c r="AY99" s="85"/>
      <c r="BF99" s="85"/>
    </row>
    <row r="100" ht="15.75" customHeight="1">
      <c r="AR100" s="85"/>
      <c r="AY100" s="85"/>
      <c r="BF100" s="85"/>
    </row>
    <row r="101" ht="15.75" customHeight="1">
      <c r="AR101" s="85"/>
      <c r="AY101" s="85"/>
      <c r="BF101" s="85"/>
    </row>
    <row r="102" ht="15.75" customHeight="1">
      <c r="AR102" s="85"/>
      <c r="AY102" s="85"/>
      <c r="BF102" s="85"/>
    </row>
    <row r="103" ht="15.75" customHeight="1">
      <c r="AR103" s="85"/>
      <c r="AY103" s="85"/>
      <c r="BF103" s="85"/>
    </row>
    <row r="104" ht="15.75" customHeight="1">
      <c r="AR104" s="85"/>
      <c r="AY104" s="85"/>
      <c r="BF104" s="85"/>
    </row>
    <row r="105" ht="15.75" customHeight="1">
      <c r="AR105" s="85"/>
      <c r="AY105" s="85"/>
      <c r="BF105" s="85"/>
    </row>
    <row r="106" ht="15.75" customHeight="1">
      <c r="AR106" s="85"/>
      <c r="AY106" s="85"/>
      <c r="BF106" s="85"/>
    </row>
    <row r="107" ht="15.75" customHeight="1">
      <c r="AR107" s="85"/>
      <c r="AY107" s="85"/>
      <c r="BF107" s="85"/>
    </row>
    <row r="108" ht="15.75" customHeight="1">
      <c r="AR108" s="85"/>
      <c r="AY108" s="85"/>
      <c r="BF108" s="85"/>
    </row>
    <row r="109" ht="15.75" customHeight="1">
      <c r="AR109" s="85"/>
      <c r="AY109" s="85"/>
      <c r="BF109" s="85"/>
    </row>
    <row r="110" ht="15.75" customHeight="1">
      <c r="AR110" s="85"/>
      <c r="AY110" s="85"/>
      <c r="BF110" s="85"/>
    </row>
    <row r="111" ht="15.75" customHeight="1">
      <c r="AR111" s="85"/>
      <c r="AY111" s="85"/>
      <c r="BF111" s="85"/>
    </row>
    <row r="112" ht="15.75" customHeight="1">
      <c r="AR112" s="85"/>
      <c r="AY112" s="85"/>
      <c r="BF112" s="85"/>
    </row>
    <row r="113" ht="15.75" customHeight="1">
      <c r="AR113" s="85"/>
      <c r="AY113" s="85"/>
      <c r="BF113" s="85"/>
    </row>
    <row r="114" ht="15.75" customHeight="1">
      <c r="AR114" s="85"/>
      <c r="AY114" s="85"/>
      <c r="BF114" s="85"/>
    </row>
    <row r="115" ht="15.75" customHeight="1">
      <c r="AR115" s="85"/>
      <c r="AY115" s="85"/>
      <c r="BF115" s="85"/>
    </row>
    <row r="116" ht="15.75" customHeight="1">
      <c r="AR116" s="85"/>
      <c r="AY116" s="85"/>
      <c r="BF116" s="85"/>
    </row>
    <row r="117" ht="15.75" customHeight="1">
      <c r="AR117" s="85"/>
      <c r="AY117" s="85"/>
      <c r="BF117" s="85"/>
    </row>
    <row r="118" ht="15.75" customHeight="1">
      <c r="AR118" s="85"/>
      <c r="AY118" s="85"/>
      <c r="BF118" s="85"/>
    </row>
    <row r="119" ht="15.75" customHeight="1">
      <c r="AR119" s="85"/>
      <c r="AY119" s="85"/>
      <c r="BF119" s="85"/>
    </row>
    <row r="120" ht="15.75" customHeight="1">
      <c r="AR120" s="85"/>
      <c r="AY120" s="85"/>
      <c r="BF120" s="85"/>
    </row>
    <row r="121" ht="15.75" customHeight="1">
      <c r="AR121" s="85"/>
      <c r="AY121" s="85"/>
      <c r="BF121" s="85"/>
    </row>
    <row r="122" ht="15.75" customHeight="1">
      <c r="AR122" s="85"/>
      <c r="AY122" s="85"/>
      <c r="BF122" s="85"/>
    </row>
    <row r="123" ht="15.75" customHeight="1">
      <c r="AR123" s="85"/>
      <c r="AY123" s="85"/>
      <c r="BF123" s="85"/>
    </row>
    <row r="124" ht="15.75" customHeight="1">
      <c r="AR124" s="85"/>
      <c r="AY124" s="85"/>
      <c r="BF124" s="85"/>
    </row>
    <row r="125" ht="15.75" customHeight="1">
      <c r="AR125" s="85"/>
      <c r="AY125" s="85"/>
      <c r="BF125" s="85"/>
    </row>
    <row r="126" ht="15.75" customHeight="1">
      <c r="AR126" s="85"/>
      <c r="AY126" s="85"/>
      <c r="BF126" s="85"/>
    </row>
    <row r="127" ht="15.75" customHeight="1">
      <c r="AR127" s="85"/>
      <c r="AY127" s="85"/>
      <c r="BF127" s="85"/>
    </row>
    <row r="128" ht="15.75" customHeight="1">
      <c r="AR128" s="85"/>
      <c r="AY128" s="85"/>
      <c r="BF128" s="85"/>
    </row>
    <row r="129" ht="15.75" customHeight="1">
      <c r="AR129" s="85"/>
      <c r="AY129" s="85"/>
      <c r="BF129" s="85"/>
    </row>
    <row r="130" ht="15.75" customHeight="1">
      <c r="AR130" s="85"/>
      <c r="AY130" s="85"/>
      <c r="BF130" s="85"/>
    </row>
    <row r="131" ht="15.75" customHeight="1">
      <c r="AR131" s="85"/>
      <c r="AY131" s="85"/>
      <c r="BF131" s="85"/>
    </row>
    <row r="132" ht="15.75" customHeight="1">
      <c r="AR132" s="85"/>
      <c r="AY132" s="85"/>
      <c r="BF132" s="85"/>
    </row>
    <row r="133" ht="15.75" customHeight="1">
      <c r="AR133" s="85"/>
      <c r="AY133" s="85"/>
      <c r="BF133" s="85"/>
    </row>
    <row r="134" ht="15.75" customHeight="1">
      <c r="AR134" s="85"/>
      <c r="AY134" s="85"/>
      <c r="BF134" s="85"/>
    </row>
    <row r="135" ht="15.75" customHeight="1">
      <c r="AR135" s="85"/>
      <c r="AY135" s="85"/>
      <c r="BF135" s="85"/>
    </row>
    <row r="136" ht="15.75" customHeight="1">
      <c r="AR136" s="85"/>
      <c r="AY136" s="85"/>
      <c r="BF136" s="85"/>
    </row>
    <row r="137" ht="15.75" customHeight="1">
      <c r="AR137" s="85"/>
      <c r="AY137" s="85"/>
      <c r="BF137" s="85"/>
    </row>
    <row r="138" ht="15.75" customHeight="1">
      <c r="AR138" s="85"/>
      <c r="AY138" s="85"/>
      <c r="BF138" s="85"/>
    </row>
    <row r="139" ht="15.75" customHeight="1">
      <c r="AR139" s="85"/>
      <c r="AY139" s="85"/>
      <c r="BF139" s="85"/>
    </row>
    <row r="140" ht="15.75" customHeight="1">
      <c r="AR140" s="85"/>
      <c r="AY140" s="85"/>
      <c r="BF140" s="85"/>
    </row>
    <row r="141" ht="15.75" customHeight="1">
      <c r="AR141" s="85"/>
      <c r="AY141" s="85"/>
      <c r="BF141" s="85"/>
    </row>
    <row r="142" ht="15.75" customHeight="1">
      <c r="AR142" s="85"/>
      <c r="AY142" s="85"/>
      <c r="BF142" s="85"/>
    </row>
    <row r="143" ht="15.75" customHeight="1">
      <c r="AR143" s="85"/>
      <c r="AY143" s="85"/>
      <c r="BF143" s="85"/>
    </row>
    <row r="144" ht="15.75" customHeight="1">
      <c r="AR144" s="85"/>
      <c r="AY144" s="85"/>
      <c r="BF144" s="85"/>
    </row>
    <row r="145" ht="15.75" customHeight="1">
      <c r="AR145" s="85"/>
      <c r="AY145" s="85"/>
      <c r="BF145" s="85"/>
    </row>
    <row r="146" ht="15.75" customHeight="1">
      <c r="AR146" s="85"/>
      <c r="AY146" s="85"/>
      <c r="BF146" s="85"/>
    </row>
    <row r="147" ht="15.75" customHeight="1">
      <c r="AR147" s="85"/>
      <c r="AY147" s="85"/>
      <c r="BF147" s="85"/>
    </row>
    <row r="148" ht="15.75" customHeight="1">
      <c r="AR148" s="85"/>
      <c r="AY148" s="85"/>
      <c r="BF148" s="85"/>
    </row>
    <row r="149" ht="15.75" customHeight="1">
      <c r="AR149" s="85"/>
      <c r="AY149" s="85"/>
      <c r="BF149" s="85"/>
    </row>
    <row r="150" ht="15.75" customHeight="1">
      <c r="AR150" s="85"/>
      <c r="AY150" s="85"/>
      <c r="BF150" s="85"/>
    </row>
    <row r="151" ht="15.75" customHeight="1">
      <c r="AR151" s="85"/>
      <c r="AY151" s="85"/>
      <c r="BF151" s="85"/>
    </row>
    <row r="152" ht="15.75" customHeight="1">
      <c r="AR152" s="85"/>
      <c r="AY152" s="85"/>
      <c r="BF152" s="85"/>
    </row>
    <row r="153" ht="15.75" customHeight="1">
      <c r="AR153" s="85"/>
      <c r="AY153" s="85"/>
      <c r="BF153" s="85"/>
    </row>
    <row r="154" ht="15.75" customHeight="1">
      <c r="AR154" s="85"/>
      <c r="AY154" s="85"/>
      <c r="BF154" s="85"/>
    </row>
    <row r="155" ht="15.75" customHeight="1">
      <c r="AR155" s="85"/>
      <c r="AY155" s="85"/>
      <c r="BF155" s="85"/>
    </row>
    <row r="156" ht="15.75" customHeight="1">
      <c r="AR156" s="85"/>
      <c r="AY156" s="85"/>
      <c r="BF156" s="85"/>
    </row>
    <row r="157" ht="15.75" customHeight="1">
      <c r="AR157" s="85"/>
      <c r="AY157" s="85"/>
      <c r="BF157" s="85"/>
    </row>
    <row r="158" ht="15.75" customHeight="1">
      <c r="AR158" s="85"/>
      <c r="AY158" s="85"/>
      <c r="BF158" s="85"/>
    </row>
    <row r="159" ht="15.75" customHeight="1">
      <c r="AR159" s="85"/>
      <c r="AY159" s="85"/>
      <c r="BF159" s="85"/>
    </row>
    <row r="160" ht="15.75" customHeight="1">
      <c r="AR160" s="85"/>
      <c r="AY160" s="85"/>
      <c r="BF160" s="85"/>
    </row>
    <row r="161" ht="15.75" customHeight="1">
      <c r="AR161" s="85"/>
      <c r="AY161" s="85"/>
      <c r="BF161" s="85"/>
    </row>
    <row r="162" ht="15.75" customHeight="1">
      <c r="AR162" s="85"/>
      <c r="AY162" s="85"/>
      <c r="BF162" s="85"/>
    </row>
    <row r="163" ht="15.75" customHeight="1">
      <c r="AR163" s="85"/>
      <c r="AY163" s="85"/>
      <c r="BF163" s="85"/>
    </row>
    <row r="164" ht="15.75" customHeight="1">
      <c r="AR164" s="85"/>
      <c r="AY164" s="85"/>
      <c r="BF164" s="85"/>
    </row>
    <row r="165" ht="15.75" customHeight="1">
      <c r="AR165" s="85"/>
      <c r="AY165" s="85"/>
      <c r="BF165" s="85"/>
    </row>
    <row r="166" ht="15.75" customHeight="1">
      <c r="AR166" s="85"/>
      <c r="AY166" s="85"/>
      <c r="BF166" s="85"/>
    </row>
    <row r="167" ht="15.75" customHeight="1">
      <c r="AR167" s="85"/>
      <c r="AY167" s="85"/>
      <c r="BF167" s="85"/>
    </row>
    <row r="168" ht="15.75" customHeight="1">
      <c r="AR168" s="85"/>
      <c r="AY168" s="85"/>
      <c r="BF168" s="85"/>
    </row>
    <row r="169" ht="15.75" customHeight="1">
      <c r="AR169" s="85"/>
      <c r="AY169" s="85"/>
      <c r="BF169" s="85"/>
    </row>
    <row r="170" ht="15.75" customHeight="1">
      <c r="AR170" s="85"/>
      <c r="AY170" s="85"/>
      <c r="BF170" s="85"/>
    </row>
    <row r="171" ht="15.75" customHeight="1">
      <c r="AR171" s="85"/>
      <c r="AY171" s="85"/>
      <c r="BF171" s="85"/>
    </row>
    <row r="172" ht="15.75" customHeight="1">
      <c r="AR172" s="85"/>
      <c r="AY172" s="85"/>
      <c r="BF172" s="85"/>
    </row>
    <row r="173" ht="15.75" customHeight="1">
      <c r="AR173" s="85"/>
      <c r="AY173" s="85"/>
      <c r="BF173" s="85"/>
    </row>
    <row r="174" ht="15.75" customHeight="1">
      <c r="AR174" s="85"/>
      <c r="AY174" s="85"/>
      <c r="BF174" s="85"/>
    </row>
    <row r="175" ht="15.75" customHeight="1">
      <c r="AR175" s="85"/>
      <c r="AY175" s="85"/>
      <c r="BF175" s="85"/>
    </row>
    <row r="176" ht="15.75" customHeight="1">
      <c r="AR176" s="85"/>
      <c r="AY176" s="85"/>
      <c r="BF176" s="85"/>
    </row>
    <row r="177" ht="15.75" customHeight="1">
      <c r="AR177" s="85"/>
      <c r="AY177" s="85"/>
      <c r="BF177" s="85"/>
    </row>
    <row r="178" ht="15.75" customHeight="1">
      <c r="AR178" s="85"/>
      <c r="AY178" s="85"/>
      <c r="BF178" s="85"/>
    </row>
    <row r="179" ht="15.75" customHeight="1">
      <c r="AR179" s="85"/>
      <c r="AY179" s="85"/>
      <c r="BF179" s="85"/>
    </row>
    <row r="180" ht="15.75" customHeight="1">
      <c r="AR180" s="85"/>
      <c r="AY180" s="85"/>
      <c r="BF180" s="85"/>
    </row>
    <row r="181" ht="15.75" customHeight="1">
      <c r="AR181" s="85"/>
      <c r="AY181" s="85"/>
      <c r="BF181" s="85"/>
    </row>
    <row r="182" ht="15.75" customHeight="1">
      <c r="AR182" s="85"/>
      <c r="AY182" s="85"/>
      <c r="BF182" s="85"/>
    </row>
    <row r="183" ht="15.75" customHeight="1">
      <c r="AR183" s="85"/>
      <c r="AY183" s="85"/>
      <c r="BF183" s="85"/>
    </row>
    <row r="184" ht="15.75" customHeight="1">
      <c r="AR184" s="85"/>
      <c r="AY184" s="85"/>
      <c r="BF184" s="85"/>
    </row>
    <row r="185" ht="15.75" customHeight="1">
      <c r="AR185" s="85"/>
      <c r="AY185" s="85"/>
      <c r="BF185" s="85"/>
    </row>
    <row r="186" ht="15.75" customHeight="1">
      <c r="AR186" s="85"/>
      <c r="AY186" s="85"/>
      <c r="BF186" s="85"/>
    </row>
    <row r="187" ht="15.75" customHeight="1">
      <c r="AR187" s="85"/>
      <c r="AY187" s="85"/>
      <c r="BF187" s="85"/>
    </row>
    <row r="188" ht="15.75" customHeight="1">
      <c r="AR188" s="85"/>
      <c r="AY188" s="85"/>
      <c r="BF188" s="85"/>
    </row>
    <row r="189" ht="15.75" customHeight="1">
      <c r="AR189" s="85"/>
      <c r="AY189" s="85"/>
      <c r="BF189" s="85"/>
    </row>
    <row r="190" ht="15.75" customHeight="1">
      <c r="AR190" s="85"/>
      <c r="AY190" s="85"/>
      <c r="BF190" s="85"/>
    </row>
    <row r="191" ht="15.75" customHeight="1">
      <c r="AR191" s="85"/>
      <c r="AY191" s="85"/>
      <c r="BF191" s="85"/>
    </row>
    <row r="192" ht="15.75" customHeight="1">
      <c r="AR192" s="85"/>
      <c r="AY192" s="85"/>
      <c r="BF192" s="85"/>
    </row>
    <row r="193" ht="15.75" customHeight="1">
      <c r="AR193" s="85"/>
      <c r="AY193" s="85"/>
      <c r="BF193" s="85"/>
    </row>
    <row r="194" ht="15.75" customHeight="1">
      <c r="AR194" s="85"/>
      <c r="AY194" s="85"/>
      <c r="BF194" s="85"/>
    </row>
    <row r="195" ht="15.75" customHeight="1">
      <c r="AR195" s="85"/>
      <c r="AY195" s="85"/>
      <c r="BF195" s="85"/>
    </row>
    <row r="196" ht="15.75" customHeight="1">
      <c r="AR196" s="85"/>
      <c r="AY196" s="85"/>
      <c r="BF196" s="85"/>
    </row>
    <row r="197" ht="15.75" customHeight="1">
      <c r="AR197" s="85"/>
      <c r="AY197" s="85"/>
      <c r="BF197" s="85"/>
    </row>
    <row r="198" ht="15.75" customHeight="1">
      <c r="AR198" s="85"/>
      <c r="AY198" s="85"/>
      <c r="BF198" s="85"/>
    </row>
    <row r="199" ht="15.75" customHeight="1">
      <c r="AR199" s="85"/>
      <c r="AY199" s="85"/>
      <c r="BF199" s="85"/>
    </row>
    <row r="200" ht="15.75" customHeight="1">
      <c r="AR200" s="85"/>
      <c r="AY200" s="85"/>
      <c r="BF200" s="85"/>
    </row>
    <row r="201" ht="15.75" customHeight="1">
      <c r="AR201" s="85"/>
      <c r="AY201" s="85"/>
      <c r="BF201" s="85"/>
    </row>
    <row r="202" ht="15.75" customHeight="1">
      <c r="AR202" s="85"/>
      <c r="AY202" s="85"/>
      <c r="BF202" s="85"/>
    </row>
    <row r="203" ht="15.75" customHeight="1">
      <c r="AR203" s="85"/>
      <c r="AY203" s="85"/>
      <c r="BF203" s="85"/>
    </row>
    <row r="204" ht="15.75" customHeight="1">
      <c r="AR204" s="85"/>
      <c r="AY204" s="85"/>
      <c r="BF204" s="85"/>
    </row>
    <row r="205" ht="15.75" customHeight="1">
      <c r="AR205" s="85"/>
      <c r="AY205" s="85"/>
      <c r="BF205" s="85"/>
    </row>
    <row r="206" ht="15.75" customHeight="1">
      <c r="AR206" s="85"/>
      <c r="AY206" s="85"/>
      <c r="BF206" s="85"/>
    </row>
    <row r="207" ht="15.75" customHeight="1">
      <c r="AR207" s="85"/>
      <c r="AY207" s="85"/>
      <c r="BF207" s="85"/>
    </row>
    <row r="208" ht="15.75" customHeight="1">
      <c r="AR208" s="85"/>
      <c r="AY208" s="85"/>
      <c r="BF208" s="85"/>
    </row>
    <row r="209" ht="15.75" customHeight="1">
      <c r="AR209" s="85"/>
      <c r="AY209" s="85"/>
      <c r="BF209" s="85"/>
    </row>
    <row r="210" ht="15.75" customHeight="1">
      <c r="AR210" s="85"/>
      <c r="AY210" s="85"/>
      <c r="BF210" s="85"/>
    </row>
    <row r="211" ht="15.75" customHeight="1">
      <c r="AR211" s="85"/>
      <c r="AY211" s="85"/>
      <c r="BF211" s="85"/>
    </row>
    <row r="212" ht="15.75" customHeight="1">
      <c r="AR212" s="85"/>
      <c r="AY212" s="85"/>
      <c r="BF212" s="85"/>
    </row>
    <row r="213" ht="15.75" customHeight="1">
      <c r="AR213" s="85"/>
      <c r="AY213" s="85"/>
      <c r="BF213" s="85"/>
    </row>
    <row r="214" ht="15.75" customHeight="1">
      <c r="AR214" s="85"/>
      <c r="AY214" s="85"/>
      <c r="BF214" s="85"/>
    </row>
    <row r="215" ht="15.75" customHeight="1">
      <c r="AR215" s="85"/>
      <c r="AY215" s="85"/>
      <c r="BF215" s="85"/>
    </row>
    <row r="216" ht="15.75" customHeight="1">
      <c r="AR216" s="85"/>
      <c r="AY216" s="85"/>
      <c r="BF216" s="85"/>
    </row>
    <row r="217" ht="15.75" customHeight="1">
      <c r="AR217" s="85"/>
      <c r="AY217" s="85"/>
      <c r="BF217" s="85"/>
    </row>
    <row r="218" ht="15.75" customHeight="1">
      <c r="AR218" s="85"/>
      <c r="AY218" s="85"/>
      <c r="BF218" s="85"/>
    </row>
    <row r="219" ht="15.75" customHeight="1">
      <c r="AR219" s="85"/>
      <c r="AY219" s="85"/>
      <c r="BF219" s="85"/>
    </row>
    <row r="220" ht="15.75" customHeight="1">
      <c r="AR220" s="85"/>
      <c r="AY220" s="85"/>
      <c r="BF220" s="85"/>
    </row>
    <row r="221" ht="15.75" customHeight="1">
      <c r="AR221" s="85"/>
      <c r="AY221" s="85"/>
      <c r="BF221" s="85"/>
    </row>
    <row r="222" ht="15.75" customHeight="1">
      <c r="AR222" s="85"/>
      <c r="AY222" s="85"/>
      <c r="BF222" s="85"/>
    </row>
    <row r="223" ht="15.75" customHeight="1">
      <c r="AR223" s="85"/>
      <c r="AY223" s="85"/>
      <c r="BF223" s="85"/>
    </row>
    <row r="224" ht="15.75" customHeight="1">
      <c r="AR224" s="85"/>
      <c r="AY224" s="85"/>
      <c r="BF224" s="85"/>
    </row>
    <row r="225" ht="15.75" customHeight="1">
      <c r="AR225" s="85"/>
      <c r="AY225" s="85"/>
      <c r="BF225" s="85"/>
    </row>
    <row r="226" ht="15.75" customHeight="1">
      <c r="AR226" s="85"/>
      <c r="AY226" s="85"/>
      <c r="BF226" s="85"/>
    </row>
    <row r="227" ht="15.75" customHeight="1">
      <c r="AR227" s="85"/>
      <c r="AY227" s="85"/>
      <c r="BF227" s="85"/>
    </row>
    <row r="228" ht="15.75" customHeight="1">
      <c r="AR228" s="85"/>
      <c r="AY228" s="85"/>
      <c r="BF228" s="85"/>
    </row>
    <row r="229" ht="15.75" customHeight="1">
      <c r="AR229" s="85"/>
      <c r="AY229" s="85"/>
      <c r="BF229" s="85"/>
    </row>
    <row r="230" ht="15.75" customHeight="1">
      <c r="AR230" s="85"/>
      <c r="AY230" s="85"/>
      <c r="BF230" s="85"/>
    </row>
    <row r="231" ht="15.75" customHeight="1">
      <c r="AR231" s="85"/>
      <c r="AY231" s="85"/>
      <c r="BF231" s="85"/>
    </row>
    <row r="232" ht="15.75" customHeight="1">
      <c r="AR232" s="85"/>
      <c r="AY232" s="85"/>
      <c r="BF232" s="85"/>
    </row>
    <row r="233" ht="15.75" customHeight="1">
      <c r="AR233" s="85"/>
      <c r="AY233" s="85"/>
      <c r="BF233" s="85"/>
    </row>
    <row r="234" ht="15.75" customHeight="1">
      <c r="AR234" s="85"/>
      <c r="AY234" s="85"/>
      <c r="BF234" s="85"/>
    </row>
    <row r="235" ht="15.75" customHeight="1">
      <c r="AR235" s="85"/>
      <c r="AY235" s="85"/>
      <c r="BF235" s="85"/>
    </row>
    <row r="236" ht="15.75" customHeight="1">
      <c r="AR236" s="85"/>
      <c r="AY236" s="85"/>
      <c r="BF236" s="85"/>
    </row>
    <row r="237" ht="15.75" customHeight="1">
      <c r="AR237" s="85"/>
      <c r="AY237" s="85"/>
      <c r="BF237" s="85"/>
    </row>
    <row r="238" ht="15.75" customHeight="1">
      <c r="AR238" s="85"/>
      <c r="AY238" s="85"/>
      <c r="BF238" s="85"/>
    </row>
    <row r="239" ht="15.75" customHeight="1">
      <c r="AR239" s="85"/>
      <c r="AY239" s="85"/>
      <c r="BF239" s="85"/>
    </row>
    <row r="240" ht="15.75" customHeight="1">
      <c r="AR240" s="85"/>
      <c r="AY240" s="85"/>
      <c r="BF240" s="85"/>
    </row>
    <row r="241" ht="15.75" customHeight="1">
      <c r="AR241" s="85"/>
      <c r="AY241" s="85"/>
      <c r="BF241" s="85"/>
    </row>
    <row r="242" ht="15.75" customHeight="1">
      <c r="AR242" s="85"/>
      <c r="AY242" s="85"/>
      <c r="BF242" s="85"/>
    </row>
    <row r="243" ht="15.75" customHeight="1">
      <c r="AR243" s="85"/>
      <c r="AY243" s="85"/>
      <c r="BF243" s="85"/>
    </row>
    <row r="244" ht="15.75" customHeight="1">
      <c r="AR244" s="85"/>
      <c r="AY244" s="85"/>
      <c r="BF244" s="85"/>
    </row>
    <row r="245" ht="15.75" customHeight="1">
      <c r="AR245" s="85"/>
      <c r="AY245" s="85"/>
      <c r="BF245" s="85"/>
    </row>
    <row r="246" ht="15.75" customHeight="1">
      <c r="AR246" s="85"/>
      <c r="AY246" s="85"/>
      <c r="BF246" s="85"/>
    </row>
    <row r="247" ht="15.75" customHeight="1">
      <c r="AR247" s="85"/>
      <c r="AY247" s="85"/>
      <c r="BF247" s="85"/>
    </row>
    <row r="248" ht="15.75" customHeight="1">
      <c r="AR248" s="85"/>
      <c r="AY248" s="85"/>
      <c r="BF248" s="85"/>
    </row>
    <row r="249" ht="15.75" customHeight="1">
      <c r="AR249" s="85"/>
      <c r="AY249" s="85"/>
      <c r="BF249" s="85"/>
    </row>
    <row r="250" ht="15.75" customHeight="1">
      <c r="AR250" s="85"/>
      <c r="AY250" s="85"/>
      <c r="BF250" s="85"/>
    </row>
    <row r="251" ht="15.75" customHeight="1">
      <c r="AR251" s="85"/>
      <c r="AY251" s="85"/>
      <c r="BF251" s="85"/>
    </row>
    <row r="252" ht="15.75" customHeight="1">
      <c r="AR252" s="85"/>
      <c r="AY252" s="85"/>
      <c r="BF252" s="85"/>
    </row>
    <row r="253" ht="15.75" customHeight="1">
      <c r="AR253" s="85"/>
      <c r="AY253" s="85"/>
      <c r="BF253" s="85"/>
    </row>
    <row r="254" ht="15.75" customHeight="1">
      <c r="AR254" s="85"/>
      <c r="AY254" s="85"/>
      <c r="BF254" s="85"/>
    </row>
    <row r="255" ht="15.75" customHeight="1">
      <c r="AR255" s="85"/>
      <c r="AY255" s="85"/>
      <c r="BF255" s="85"/>
    </row>
    <row r="256" ht="15.75" customHeight="1">
      <c r="AR256" s="85"/>
      <c r="AY256" s="85"/>
      <c r="BF256" s="85"/>
    </row>
    <row r="257" ht="15.75" customHeight="1">
      <c r="AR257" s="85"/>
      <c r="AY257" s="85"/>
      <c r="BF257" s="85"/>
    </row>
    <row r="258" ht="15.75" customHeight="1">
      <c r="AR258" s="85"/>
      <c r="AY258" s="85"/>
      <c r="BF258" s="85"/>
    </row>
    <row r="259" ht="15.75" customHeight="1">
      <c r="AR259" s="85"/>
      <c r="AY259" s="85"/>
      <c r="BF259" s="85"/>
    </row>
    <row r="260" ht="15.75" customHeight="1">
      <c r="AR260" s="85"/>
      <c r="AY260" s="85"/>
      <c r="BF260" s="85"/>
    </row>
    <row r="261" ht="15.75" customHeight="1">
      <c r="AR261" s="85"/>
      <c r="AY261" s="85"/>
      <c r="BF261" s="85"/>
    </row>
    <row r="262" ht="15.75" customHeight="1">
      <c r="AR262" s="85"/>
      <c r="AY262" s="85"/>
      <c r="BF262" s="85"/>
    </row>
    <row r="263" ht="15.75" customHeight="1">
      <c r="AR263" s="85"/>
      <c r="AY263" s="85"/>
      <c r="BF263" s="85"/>
    </row>
    <row r="264" ht="15.75" customHeight="1">
      <c r="AR264" s="85"/>
      <c r="AY264" s="85"/>
      <c r="BF264" s="85"/>
    </row>
    <row r="265" ht="15.75" customHeight="1">
      <c r="AR265" s="85"/>
      <c r="AY265" s="85"/>
      <c r="BF265" s="85"/>
    </row>
    <row r="266" ht="15.75" customHeight="1">
      <c r="AR266" s="85"/>
      <c r="AY266" s="85"/>
      <c r="BF266" s="85"/>
    </row>
    <row r="267" ht="15.75" customHeight="1">
      <c r="AR267" s="85"/>
      <c r="AY267" s="85"/>
      <c r="BF267" s="85"/>
    </row>
    <row r="268" ht="15.75" customHeight="1">
      <c r="AR268" s="85"/>
      <c r="AY268" s="85"/>
      <c r="BF268" s="85"/>
    </row>
    <row r="269" ht="15.75" customHeight="1">
      <c r="AR269" s="85"/>
      <c r="AY269" s="85"/>
      <c r="BF269" s="85"/>
    </row>
    <row r="270" ht="15.75" customHeight="1">
      <c r="AR270" s="85"/>
      <c r="AY270" s="85"/>
      <c r="BF270" s="85"/>
    </row>
    <row r="271" ht="15.75" customHeight="1">
      <c r="AR271" s="85"/>
      <c r="AY271" s="85"/>
      <c r="BF271" s="85"/>
    </row>
    <row r="272" ht="15.75" customHeight="1">
      <c r="AR272" s="85"/>
      <c r="AY272" s="85"/>
      <c r="BF272" s="85"/>
    </row>
    <row r="273" ht="15.75" customHeight="1">
      <c r="AR273" s="85"/>
      <c r="AY273" s="85"/>
      <c r="BF273" s="85"/>
    </row>
    <row r="274" ht="15.75" customHeight="1">
      <c r="AR274" s="85"/>
      <c r="AY274" s="85"/>
      <c r="BF274" s="85"/>
    </row>
    <row r="275" ht="15.75" customHeight="1">
      <c r="AR275" s="85"/>
      <c r="AY275" s="85"/>
      <c r="BF275" s="85"/>
    </row>
    <row r="276" ht="15.75" customHeight="1">
      <c r="AR276" s="85"/>
      <c r="AY276" s="85"/>
      <c r="BF276" s="85"/>
    </row>
    <row r="277" ht="15.75" customHeight="1">
      <c r="AR277" s="85"/>
      <c r="AY277" s="85"/>
      <c r="BF277" s="85"/>
    </row>
    <row r="278" ht="15.75" customHeight="1">
      <c r="AR278" s="85"/>
      <c r="AY278" s="85"/>
      <c r="BF278" s="85"/>
    </row>
    <row r="279" ht="15.75" customHeight="1">
      <c r="AR279" s="85"/>
      <c r="AY279" s="85"/>
      <c r="BF279" s="85"/>
    </row>
    <row r="280" ht="15.75" customHeight="1">
      <c r="AR280" s="85"/>
      <c r="AY280" s="85"/>
      <c r="BF280" s="85"/>
    </row>
    <row r="281" ht="15.75" customHeight="1">
      <c r="AR281" s="85"/>
      <c r="AY281" s="85"/>
      <c r="BF281" s="85"/>
    </row>
    <row r="282" ht="15.75" customHeight="1">
      <c r="AR282" s="85"/>
      <c r="AY282" s="85"/>
      <c r="BF282" s="85"/>
    </row>
    <row r="283" ht="15.75" customHeight="1">
      <c r="AR283" s="85"/>
      <c r="AY283" s="85"/>
      <c r="BF283" s="85"/>
    </row>
    <row r="284" ht="15.75" customHeight="1">
      <c r="AR284" s="85"/>
      <c r="AY284" s="85"/>
      <c r="BF284" s="85"/>
    </row>
    <row r="285" ht="15.75" customHeight="1">
      <c r="AR285" s="85"/>
      <c r="AY285" s="85"/>
      <c r="BF285" s="85"/>
    </row>
    <row r="286" ht="15.75" customHeight="1">
      <c r="AR286" s="85"/>
      <c r="AY286" s="85"/>
      <c r="BF286" s="85"/>
    </row>
    <row r="287" ht="15.75" customHeight="1">
      <c r="AR287" s="85"/>
      <c r="AY287" s="85"/>
      <c r="BF287" s="85"/>
    </row>
    <row r="288" ht="15.75" customHeight="1">
      <c r="AR288" s="85"/>
      <c r="AY288" s="85"/>
      <c r="BF288" s="85"/>
    </row>
    <row r="289" ht="15.75" customHeight="1">
      <c r="AR289" s="85"/>
      <c r="AY289" s="85"/>
      <c r="BF289" s="85"/>
    </row>
    <row r="290" ht="15.75" customHeight="1">
      <c r="AR290" s="85"/>
      <c r="AY290" s="85"/>
      <c r="BF290" s="85"/>
    </row>
    <row r="291" ht="15.75" customHeight="1">
      <c r="AR291" s="85"/>
      <c r="AY291" s="85"/>
      <c r="BF291" s="85"/>
    </row>
    <row r="292" ht="15.75" customHeight="1">
      <c r="AR292" s="85"/>
      <c r="AY292" s="85"/>
      <c r="BF292" s="85"/>
    </row>
    <row r="293" ht="15.75" customHeight="1">
      <c r="AR293" s="85"/>
      <c r="AY293" s="85"/>
      <c r="BF293" s="85"/>
    </row>
    <row r="294" ht="15.75" customHeight="1">
      <c r="AR294" s="85"/>
      <c r="AY294" s="85"/>
      <c r="BF294" s="85"/>
    </row>
    <row r="295" ht="15.75" customHeight="1">
      <c r="AR295" s="85"/>
      <c r="AY295" s="85"/>
      <c r="BF295" s="85"/>
    </row>
    <row r="296" ht="15.75" customHeight="1">
      <c r="AR296" s="85"/>
      <c r="AY296" s="85"/>
      <c r="BF296" s="85"/>
    </row>
    <row r="297" ht="15.75" customHeight="1">
      <c r="AR297" s="85"/>
      <c r="AY297" s="85"/>
      <c r="BF297" s="85"/>
    </row>
    <row r="298" ht="15.75" customHeight="1">
      <c r="AR298" s="85"/>
      <c r="AY298" s="85"/>
      <c r="BF298" s="85"/>
    </row>
    <row r="299" ht="15.75" customHeight="1">
      <c r="AR299" s="85"/>
      <c r="AY299" s="85"/>
      <c r="BF299" s="85"/>
    </row>
    <row r="300" ht="15.75" customHeight="1">
      <c r="AR300" s="85"/>
      <c r="AY300" s="85"/>
      <c r="BF300" s="85"/>
    </row>
    <row r="301" ht="15.75" customHeight="1">
      <c r="AR301" s="85"/>
      <c r="AY301" s="85"/>
      <c r="BF301" s="85"/>
    </row>
    <row r="302" ht="15.75" customHeight="1">
      <c r="AR302" s="85"/>
      <c r="AY302" s="85"/>
      <c r="BF302" s="85"/>
    </row>
    <row r="303" ht="15.75" customHeight="1">
      <c r="AR303" s="85"/>
      <c r="AY303" s="85"/>
      <c r="BF303" s="85"/>
    </row>
    <row r="304" ht="15.75" customHeight="1">
      <c r="AR304" s="85"/>
      <c r="AY304" s="85"/>
      <c r="BF304" s="85"/>
    </row>
    <row r="305" ht="15.75" customHeight="1">
      <c r="AR305" s="85"/>
      <c r="AY305" s="85"/>
      <c r="BF305" s="85"/>
    </row>
    <row r="306" ht="15.75" customHeight="1">
      <c r="AR306" s="85"/>
      <c r="AY306" s="85"/>
      <c r="BF306" s="85"/>
    </row>
    <row r="307" ht="15.75" customHeight="1">
      <c r="AR307" s="85"/>
      <c r="AY307" s="85"/>
      <c r="BF307" s="85"/>
    </row>
    <row r="308" ht="15.75" customHeight="1">
      <c r="AR308" s="85"/>
      <c r="AY308" s="85"/>
      <c r="BF308" s="85"/>
    </row>
    <row r="309" ht="15.75" customHeight="1">
      <c r="AR309" s="85"/>
      <c r="AY309" s="85"/>
      <c r="BF309" s="85"/>
    </row>
    <row r="310" ht="15.75" customHeight="1">
      <c r="AR310" s="85"/>
      <c r="AY310" s="85"/>
      <c r="BF310" s="85"/>
    </row>
    <row r="311" ht="15.75" customHeight="1">
      <c r="AR311" s="85"/>
      <c r="AY311" s="85"/>
      <c r="BF311" s="85"/>
    </row>
    <row r="312" ht="15.75" customHeight="1">
      <c r="AR312" s="85"/>
      <c r="AY312" s="85"/>
      <c r="BF312" s="85"/>
    </row>
    <row r="313" ht="15.75" customHeight="1">
      <c r="AR313" s="85"/>
      <c r="AY313" s="85"/>
      <c r="BF313" s="85"/>
    </row>
    <row r="314" ht="15.75" customHeight="1">
      <c r="AR314" s="85"/>
      <c r="AY314" s="85"/>
      <c r="BF314" s="85"/>
    </row>
    <row r="315" ht="15.75" customHeight="1">
      <c r="AR315" s="85"/>
      <c r="AY315" s="85"/>
      <c r="BF315" s="85"/>
    </row>
    <row r="316" ht="15.75" customHeight="1">
      <c r="AR316" s="85"/>
      <c r="AY316" s="85"/>
      <c r="BF316" s="85"/>
    </row>
    <row r="317" ht="15.75" customHeight="1">
      <c r="AR317" s="85"/>
      <c r="AY317" s="85"/>
      <c r="BF317" s="85"/>
    </row>
    <row r="318" ht="15.75" customHeight="1">
      <c r="AR318" s="85"/>
      <c r="AY318" s="85"/>
      <c r="BF318" s="85"/>
    </row>
    <row r="319" ht="15.75" customHeight="1">
      <c r="AR319" s="85"/>
      <c r="AY319" s="85"/>
      <c r="BF319" s="85"/>
    </row>
    <row r="320" ht="15.75" customHeight="1">
      <c r="AR320" s="85"/>
      <c r="AY320" s="85"/>
      <c r="BF320" s="85"/>
    </row>
    <row r="321" ht="15.75" customHeight="1">
      <c r="AR321" s="85"/>
      <c r="AY321" s="85"/>
      <c r="BF321" s="85"/>
    </row>
    <row r="322" ht="15.75" customHeight="1">
      <c r="AR322" s="85"/>
      <c r="AY322" s="85"/>
      <c r="BF322" s="85"/>
    </row>
    <row r="323" ht="15.75" customHeight="1">
      <c r="AR323" s="85"/>
      <c r="AY323" s="85"/>
      <c r="BF323" s="85"/>
    </row>
    <row r="324" ht="15.75" customHeight="1">
      <c r="AR324" s="85"/>
      <c r="AY324" s="85"/>
      <c r="BF324" s="85"/>
    </row>
    <row r="325" ht="15.75" customHeight="1">
      <c r="AR325" s="85"/>
      <c r="AY325" s="85"/>
      <c r="BF325" s="85"/>
    </row>
    <row r="326" ht="15.75" customHeight="1">
      <c r="AR326" s="85"/>
      <c r="AY326" s="85"/>
      <c r="BF326" s="85"/>
    </row>
    <row r="327" ht="15.75" customHeight="1">
      <c r="AR327" s="85"/>
      <c r="AY327" s="85"/>
      <c r="BF327" s="85"/>
    </row>
    <row r="328" ht="15.75" customHeight="1">
      <c r="AR328" s="85"/>
      <c r="AY328" s="85"/>
      <c r="BF328" s="85"/>
    </row>
    <row r="329" ht="15.75" customHeight="1">
      <c r="AR329" s="85"/>
      <c r="AY329" s="85"/>
      <c r="BF329" s="85"/>
    </row>
    <row r="330" ht="15.75" customHeight="1">
      <c r="AR330" s="85"/>
      <c r="AY330" s="85"/>
      <c r="BF330" s="85"/>
    </row>
    <row r="331" ht="15.75" customHeight="1">
      <c r="AR331" s="85"/>
      <c r="AY331" s="85"/>
      <c r="BF331" s="85"/>
    </row>
    <row r="332" ht="15.75" customHeight="1">
      <c r="AR332" s="85"/>
      <c r="AY332" s="85"/>
      <c r="BF332" s="85"/>
    </row>
    <row r="333" ht="15.75" customHeight="1">
      <c r="AR333" s="85"/>
      <c r="AY333" s="85"/>
      <c r="BF333" s="85"/>
    </row>
    <row r="334" ht="15.75" customHeight="1">
      <c r="AR334" s="85"/>
      <c r="AY334" s="85"/>
      <c r="BF334" s="85"/>
    </row>
    <row r="335" ht="15.75" customHeight="1">
      <c r="AR335" s="85"/>
      <c r="AY335" s="85"/>
      <c r="BF335" s="85"/>
    </row>
    <row r="336" ht="15.75" customHeight="1">
      <c r="AR336" s="85"/>
      <c r="AY336" s="85"/>
      <c r="BF336" s="85"/>
    </row>
    <row r="337" ht="15.75" customHeight="1">
      <c r="AR337" s="85"/>
      <c r="AY337" s="85"/>
      <c r="BF337" s="85"/>
    </row>
    <row r="338" ht="15.75" customHeight="1">
      <c r="AR338" s="85"/>
      <c r="AY338" s="85"/>
      <c r="BF338" s="85"/>
    </row>
    <row r="339" ht="15.75" customHeight="1">
      <c r="AR339" s="85"/>
      <c r="AY339" s="85"/>
      <c r="BF339" s="85"/>
    </row>
    <row r="340" ht="15.75" customHeight="1">
      <c r="AR340" s="85"/>
      <c r="AY340" s="85"/>
      <c r="BF340" s="85"/>
    </row>
    <row r="341" ht="15.75" customHeight="1">
      <c r="AR341" s="85"/>
      <c r="AY341" s="85"/>
      <c r="BF341" s="85"/>
    </row>
    <row r="342" ht="15.75" customHeight="1">
      <c r="AR342" s="85"/>
      <c r="AY342" s="85"/>
      <c r="BF342" s="85"/>
    </row>
    <row r="343" ht="15.75" customHeight="1">
      <c r="AR343" s="85"/>
      <c r="AY343" s="85"/>
      <c r="BF343" s="85"/>
    </row>
    <row r="344" ht="15.75" customHeight="1">
      <c r="AR344" s="85"/>
      <c r="AY344" s="85"/>
      <c r="BF344" s="85"/>
    </row>
    <row r="345" ht="15.75" customHeight="1">
      <c r="AR345" s="85"/>
      <c r="AY345" s="85"/>
      <c r="BF345" s="85"/>
    </row>
    <row r="346" ht="15.75" customHeight="1">
      <c r="AR346" s="85"/>
      <c r="AY346" s="85"/>
      <c r="BF346" s="85"/>
    </row>
    <row r="347" ht="15.75" customHeight="1">
      <c r="AR347" s="85"/>
      <c r="AY347" s="85"/>
      <c r="BF347" s="85"/>
    </row>
    <row r="348" ht="15.75" customHeight="1">
      <c r="AR348" s="85"/>
      <c r="AY348" s="85"/>
      <c r="BF348" s="85"/>
    </row>
    <row r="349" ht="15.75" customHeight="1">
      <c r="AR349" s="85"/>
      <c r="AY349" s="85"/>
      <c r="BF349" s="85"/>
    </row>
    <row r="350" ht="15.75" customHeight="1">
      <c r="AR350" s="85"/>
      <c r="AY350" s="85"/>
      <c r="BF350" s="85"/>
    </row>
    <row r="351" ht="15.75" customHeight="1">
      <c r="AR351" s="85"/>
      <c r="AY351" s="85"/>
      <c r="BF351" s="85"/>
    </row>
    <row r="352" ht="15.75" customHeight="1">
      <c r="AR352" s="85"/>
      <c r="AY352" s="85"/>
      <c r="BF352" s="85"/>
    </row>
    <row r="353" ht="15.75" customHeight="1">
      <c r="AR353" s="85"/>
      <c r="AY353" s="85"/>
      <c r="BF353" s="85"/>
    </row>
    <row r="354" ht="15.75" customHeight="1">
      <c r="AR354" s="85"/>
      <c r="AY354" s="85"/>
      <c r="BF354" s="85"/>
    </row>
    <row r="355" ht="15.75" customHeight="1">
      <c r="AR355" s="85"/>
      <c r="AY355" s="85"/>
      <c r="BF355" s="85"/>
    </row>
    <row r="356" ht="15.75" customHeight="1">
      <c r="AR356" s="85"/>
      <c r="AY356" s="85"/>
      <c r="BF356" s="85"/>
    </row>
    <row r="357" ht="15.75" customHeight="1">
      <c r="AR357" s="85"/>
      <c r="AY357" s="85"/>
      <c r="BF357" s="85"/>
    </row>
    <row r="358" ht="15.75" customHeight="1">
      <c r="AR358" s="85"/>
      <c r="AY358" s="85"/>
      <c r="BF358" s="85"/>
    </row>
    <row r="359" ht="15.75" customHeight="1">
      <c r="AR359" s="85"/>
      <c r="AY359" s="85"/>
      <c r="BF359" s="85"/>
    </row>
    <row r="360" ht="15.75" customHeight="1">
      <c r="AR360" s="85"/>
      <c r="AY360" s="85"/>
      <c r="BF360" s="85"/>
    </row>
    <row r="361" ht="15.75" customHeight="1">
      <c r="AR361" s="85"/>
      <c r="AY361" s="85"/>
      <c r="BF361" s="85"/>
    </row>
    <row r="362" ht="15.75" customHeight="1">
      <c r="AR362" s="85"/>
      <c r="AY362" s="85"/>
      <c r="BF362" s="85"/>
    </row>
    <row r="363" ht="15.75" customHeight="1">
      <c r="AR363" s="85"/>
      <c r="AY363" s="85"/>
      <c r="BF363" s="85"/>
    </row>
    <row r="364" ht="15.75" customHeight="1">
      <c r="AR364" s="85"/>
      <c r="AY364" s="85"/>
      <c r="BF364" s="85"/>
    </row>
    <row r="365" ht="15.75" customHeight="1">
      <c r="AR365" s="85"/>
      <c r="AY365" s="85"/>
      <c r="BF365" s="85"/>
    </row>
    <row r="366" ht="15.75" customHeight="1">
      <c r="AR366" s="85"/>
      <c r="AY366" s="85"/>
      <c r="BF366" s="85"/>
    </row>
    <row r="367" ht="15.75" customHeight="1">
      <c r="AR367" s="85"/>
      <c r="AY367" s="85"/>
      <c r="BF367" s="85"/>
    </row>
    <row r="368" ht="15.75" customHeight="1">
      <c r="AR368" s="85"/>
      <c r="AY368" s="85"/>
      <c r="BF368" s="85"/>
    </row>
    <row r="369" ht="15.75" customHeight="1">
      <c r="AR369" s="85"/>
      <c r="AY369" s="85"/>
      <c r="BF369" s="85"/>
    </row>
    <row r="370" ht="15.75" customHeight="1">
      <c r="AR370" s="85"/>
      <c r="AY370" s="85"/>
      <c r="BF370" s="85"/>
    </row>
    <row r="371" ht="15.75" customHeight="1">
      <c r="AR371" s="85"/>
      <c r="AY371" s="85"/>
      <c r="BF371" s="85"/>
    </row>
    <row r="372" ht="15.75" customHeight="1">
      <c r="AR372" s="85"/>
      <c r="AY372" s="85"/>
      <c r="BF372" s="85"/>
    </row>
    <row r="373" ht="15.75" customHeight="1">
      <c r="AR373" s="85"/>
      <c r="AY373" s="85"/>
      <c r="BF373" s="85"/>
    </row>
    <row r="374" ht="15.75" customHeight="1">
      <c r="AR374" s="85"/>
      <c r="AY374" s="85"/>
      <c r="BF374" s="85"/>
    </row>
    <row r="375" ht="15.75" customHeight="1">
      <c r="AR375" s="85"/>
      <c r="AY375" s="85"/>
      <c r="BF375" s="85"/>
    </row>
    <row r="376" ht="15.75" customHeight="1">
      <c r="AR376" s="85"/>
      <c r="AY376" s="85"/>
      <c r="BF376" s="85"/>
    </row>
    <row r="377" ht="15.75" customHeight="1">
      <c r="AR377" s="85"/>
      <c r="AY377" s="85"/>
      <c r="BF377" s="85"/>
    </row>
    <row r="378" ht="15.75" customHeight="1">
      <c r="AR378" s="85"/>
      <c r="AY378" s="85"/>
      <c r="BF378" s="85"/>
    </row>
    <row r="379" ht="15.75" customHeight="1">
      <c r="AR379" s="85"/>
      <c r="AY379" s="85"/>
      <c r="BF379" s="85"/>
    </row>
    <row r="380" ht="15.75" customHeight="1">
      <c r="AR380" s="85"/>
      <c r="AY380" s="85"/>
      <c r="BF380" s="85"/>
    </row>
    <row r="381" ht="15.75" customHeight="1">
      <c r="AR381" s="85"/>
      <c r="AY381" s="85"/>
      <c r="BF381" s="85"/>
    </row>
    <row r="382" ht="15.75" customHeight="1">
      <c r="AR382" s="85"/>
      <c r="AY382" s="85"/>
      <c r="BF382" s="85"/>
    </row>
    <row r="383" ht="15.75" customHeight="1">
      <c r="AR383" s="85"/>
      <c r="AY383" s="85"/>
      <c r="BF383" s="85"/>
    </row>
    <row r="384" ht="15.75" customHeight="1">
      <c r="AR384" s="85"/>
      <c r="AY384" s="85"/>
      <c r="BF384" s="85"/>
    </row>
    <row r="385" ht="15.75" customHeight="1">
      <c r="AR385" s="85"/>
      <c r="AY385" s="85"/>
      <c r="BF385" s="85"/>
    </row>
    <row r="386" ht="15.75" customHeight="1">
      <c r="AR386" s="85"/>
      <c r="AY386" s="85"/>
      <c r="BF386" s="85"/>
    </row>
    <row r="387" ht="15.75" customHeight="1">
      <c r="AR387" s="85"/>
      <c r="AY387" s="85"/>
      <c r="BF387" s="85"/>
    </row>
    <row r="388" ht="15.75" customHeight="1">
      <c r="AR388" s="85"/>
      <c r="AY388" s="85"/>
      <c r="BF388" s="85"/>
    </row>
    <row r="389" ht="15.75" customHeight="1">
      <c r="AR389" s="85"/>
      <c r="AY389" s="85"/>
      <c r="BF389" s="85"/>
    </row>
    <row r="390" ht="15.75" customHeight="1">
      <c r="AR390" s="85"/>
      <c r="AY390" s="85"/>
      <c r="BF390" s="85"/>
    </row>
    <row r="391" ht="15.75" customHeight="1">
      <c r="AR391" s="85"/>
      <c r="AY391" s="85"/>
      <c r="BF391" s="85"/>
    </row>
    <row r="392" ht="15.75" customHeight="1">
      <c r="AR392" s="85"/>
      <c r="AY392" s="85"/>
      <c r="BF392" s="85"/>
    </row>
    <row r="393" ht="15.75" customHeight="1">
      <c r="AR393" s="85"/>
      <c r="AY393" s="85"/>
      <c r="BF393" s="85"/>
    </row>
    <row r="394" ht="15.75" customHeight="1">
      <c r="AR394" s="85"/>
      <c r="AY394" s="85"/>
      <c r="BF394" s="85"/>
    </row>
    <row r="395" ht="15.75" customHeight="1">
      <c r="AR395" s="85"/>
      <c r="AY395" s="85"/>
      <c r="BF395" s="85"/>
    </row>
    <row r="396" ht="15.75" customHeight="1">
      <c r="AR396" s="85"/>
      <c r="AY396" s="85"/>
      <c r="BF396" s="85"/>
    </row>
    <row r="397" ht="15.75" customHeight="1">
      <c r="AR397" s="85"/>
      <c r="AY397" s="85"/>
      <c r="BF397" s="85"/>
    </row>
    <row r="398" ht="15.75" customHeight="1">
      <c r="AR398" s="85"/>
      <c r="AY398" s="85"/>
      <c r="BF398" s="85"/>
    </row>
    <row r="399" ht="15.75" customHeight="1">
      <c r="AR399" s="85"/>
      <c r="AY399" s="85"/>
      <c r="BF399" s="85"/>
    </row>
    <row r="400" ht="15.75" customHeight="1">
      <c r="AR400" s="85"/>
      <c r="AY400" s="85"/>
      <c r="BF400" s="85"/>
    </row>
    <row r="401" ht="15.75" customHeight="1">
      <c r="AR401" s="85"/>
      <c r="AY401" s="85"/>
      <c r="BF401" s="85"/>
    </row>
    <row r="402" ht="15.75" customHeight="1">
      <c r="AR402" s="85"/>
      <c r="AY402" s="85"/>
      <c r="BF402" s="85"/>
    </row>
    <row r="403" ht="15.75" customHeight="1">
      <c r="AR403" s="85"/>
      <c r="AY403" s="85"/>
      <c r="BF403" s="85"/>
    </row>
    <row r="404" ht="15.75" customHeight="1">
      <c r="AR404" s="85"/>
      <c r="AY404" s="85"/>
      <c r="BF404" s="85"/>
    </row>
    <row r="405" ht="15.75" customHeight="1">
      <c r="AR405" s="85"/>
      <c r="AY405" s="85"/>
      <c r="BF405" s="85"/>
    </row>
    <row r="406" ht="15.75" customHeight="1">
      <c r="AR406" s="85"/>
      <c r="AY406" s="85"/>
      <c r="BF406" s="85"/>
    </row>
    <row r="407" ht="15.75" customHeight="1">
      <c r="AR407" s="85"/>
      <c r="AY407" s="85"/>
      <c r="BF407" s="85"/>
    </row>
    <row r="408" ht="15.75" customHeight="1">
      <c r="AR408" s="85"/>
      <c r="AY408" s="85"/>
      <c r="BF408" s="85"/>
    </row>
    <row r="409" ht="15.75" customHeight="1">
      <c r="AR409" s="85"/>
      <c r="AY409" s="85"/>
      <c r="BF409" s="85"/>
    </row>
    <row r="410" ht="15.75" customHeight="1">
      <c r="AR410" s="85"/>
      <c r="AY410" s="85"/>
      <c r="BF410" s="85"/>
    </row>
    <row r="411" ht="15.75" customHeight="1">
      <c r="AR411" s="85"/>
      <c r="AY411" s="85"/>
      <c r="BF411" s="85"/>
    </row>
    <row r="412" ht="15.75" customHeight="1">
      <c r="AR412" s="85"/>
      <c r="AY412" s="85"/>
      <c r="BF412" s="85"/>
    </row>
    <row r="413" ht="15.75" customHeight="1">
      <c r="AR413" s="85"/>
      <c r="AY413" s="85"/>
      <c r="BF413" s="85"/>
    </row>
    <row r="414" ht="15.75" customHeight="1">
      <c r="AR414" s="85"/>
      <c r="AY414" s="85"/>
      <c r="BF414" s="85"/>
    </row>
    <row r="415" ht="15.75" customHeight="1">
      <c r="AR415" s="85"/>
      <c r="AY415" s="85"/>
      <c r="BF415" s="85"/>
    </row>
    <row r="416" ht="15.75" customHeight="1">
      <c r="AR416" s="85"/>
      <c r="AY416" s="85"/>
      <c r="BF416" s="85"/>
    </row>
    <row r="417" ht="15.75" customHeight="1">
      <c r="AR417" s="85"/>
      <c r="AY417" s="85"/>
      <c r="BF417" s="85"/>
    </row>
    <row r="418" ht="15.75" customHeight="1">
      <c r="AR418" s="85"/>
      <c r="AY418" s="85"/>
      <c r="BF418" s="85"/>
    </row>
    <row r="419" ht="15.75" customHeight="1">
      <c r="AR419" s="85"/>
      <c r="AY419" s="85"/>
      <c r="BF419" s="85"/>
    </row>
    <row r="420" ht="15.75" customHeight="1">
      <c r="AR420" s="85"/>
      <c r="AY420" s="85"/>
      <c r="BF420" s="85"/>
    </row>
    <row r="421" ht="15.75" customHeight="1">
      <c r="AR421" s="85"/>
      <c r="AY421" s="85"/>
      <c r="BF421" s="85"/>
    </row>
    <row r="422" ht="15.75" customHeight="1">
      <c r="AR422" s="85"/>
      <c r="AY422" s="85"/>
      <c r="BF422" s="85"/>
    </row>
    <row r="423" ht="15.75" customHeight="1">
      <c r="AR423" s="85"/>
      <c r="AY423" s="85"/>
      <c r="BF423" s="85"/>
    </row>
    <row r="424" ht="15.75" customHeight="1">
      <c r="AR424" s="85"/>
      <c r="AY424" s="85"/>
      <c r="BF424" s="85"/>
    </row>
    <row r="425" ht="15.75" customHeight="1">
      <c r="AR425" s="85"/>
      <c r="AY425" s="85"/>
      <c r="BF425" s="85"/>
    </row>
    <row r="426" ht="15.75" customHeight="1">
      <c r="AR426" s="85"/>
      <c r="AY426" s="85"/>
      <c r="BF426" s="85"/>
    </row>
    <row r="427" ht="15.75" customHeight="1">
      <c r="AR427" s="85"/>
      <c r="AY427" s="85"/>
      <c r="BF427" s="85"/>
    </row>
    <row r="428" ht="15.75" customHeight="1">
      <c r="AR428" s="85"/>
      <c r="AY428" s="85"/>
      <c r="BF428" s="85"/>
    </row>
    <row r="429" ht="15.75" customHeight="1">
      <c r="AR429" s="85"/>
      <c r="AY429" s="85"/>
      <c r="BF429" s="85"/>
    </row>
    <row r="430" ht="15.75" customHeight="1">
      <c r="AR430" s="85"/>
      <c r="AY430" s="85"/>
      <c r="BF430" s="85"/>
    </row>
    <row r="431" ht="15.75" customHeight="1">
      <c r="AR431" s="85"/>
      <c r="AY431" s="85"/>
      <c r="BF431" s="85"/>
    </row>
    <row r="432" ht="15.75" customHeight="1">
      <c r="AR432" s="85"/>
      <c r="AY432" s="85"/>
      <c r="BF432" s="85"/>
    </row>
    <row r="433" ht="15.75" customHeight="1">
      <c r="AR433" s="85"/>
      <c r="AY433" s="85"/>
      <c r="BF433" s="85"/>
    </row>
    <row r="434" ht="15.75" customHeight="1">
      <c r="AR434" s="85"/>
      <c r="AY434" s="85"/>
      <c r="BF434" s="85"/>
    </row>
    <row r="435" ht="15.75" customHeight="1">
      <c r="AR435" s="85"/>
      <c r="AY435" s="85"/>
      <c r="BF435" s="85"/>
    </row>
    <row r="436" ht="15.75" customHeight="1">
      <c r="AR436" s="85"/>
      <c r="AY436" s="85"/>
      <c r="BF436" s="85"/>
    </row>
    <row r="437" ht="15.75" customHeight="1">
      <c r="AR437" s="85"/>
      <c r="AY437" s="85"/>
      <c r="BF437" s="85"/>
    </row>
    <row r="438" ht="15.75" customHeight="1">
      <c r="AR438" s="85"/>
      <c r="AY438" s="85"/>
      <c r="BF438" s="85"/>
    </row>
    <row r="439" ht="15.75" customHeight="1">
      <c r="AR439" s="85"/>
      <c r="AY439" s="85"/>
      <c r="BF439" s="85"/>
    </row>
    <row r="440" ht="15.75" customHeight="1">
      <c r="AR440" s="85"/>
      <c r="AY440" s="85"/>
      <c r="BF440" s="85"/>
    </row>
    <row r="441" ht="15.75" customHeight="1">
      <c r="AR441" s="85"/>
      <c r="AY441" s="85"/>
      <c r="BF441" s="85"/>
    </row>
    <row r="442" ht="15.75" customHeight="1">
      <c r="AR442" s="85"/>
      <c r="AY442" s="85"/>
      <c r="BF442" s="85"/>
    </row>
    <row r="443" ht="15.75" customHeight="1">
      <c r="AR443" s="85"/>
      <c r="AY443" s="85"/>
      <c r="BF443" s="85"/>
    </row>
    <row r="444" ht="15.75" customHeight="1">
      <c r="AR444" s="85"/>
      <c r="AY444" s="85"/>
      <c r="BF444" s="85"/>
    </row>
    <row r="445" ht="15.75" customHeight="1">
      <c r="AR445" s="85"/>
      <c r="AY445" s="85"/>
      <c r="BF445" s="85"/>
    </row>
    <row r="446" ht="15.75" customHeight="1">
      <c r="AR446" s="85"/>
      <c r="AY446" s="85"/>
      <c r="BF446" s="85"/>
    </row>
    <row r="447" ht="15.75" customHeight="1">
      <c r="AR447" s="85"/>
      <c r="AY447" s="85"/>
      <c r="BF447" s="85"/>
    </row>
    <row r="448" ht="15.75" customHeight="1">
      <c r="AR448" s="85"/>
      <c r="AY448" s="85"/>
      <c r="BF448" s="85"/>
    </row>
    <row r="449" ht="15.75" customHeight="1">
      <c r="AR449" s="85"/>
      <c r="AY449" s="85"/>
      <c r="BF449" s="85"/>
    </row>
    <row r="450" ht="15.75" customHeight="1">
      <c r="AR450" s="85"/>
      <c r="AY450" s="85"/>
      <c r="BF450" s="85"/>
    </row>
    <row r="451" ht="15.75" customHeight="1">
      <c r="AR451" s="85"/>
      <c r="AY451" s="85"/>
      <c r="BF451" s="85"/>
    </row>
    <row r="452" ht="15.75" customHeight="1">
      <c r="AR452" s="85"/>
      <c r="AY452" s="85"/>
      <c r="BF452" s="85"/>
    </row>
    <row r="453" ht="15.75" customHeight="1">
      <c r="AR453" s="85"/>
      <c r="AY453" s="85"/>
      <c r="BF453" s="85"/>
    </row>
    <row r="454" ht="15.75" customHeight="1">
      <c r="AR454" s="85"/>
      <c r="AY454" s="85"/>
      <c r="BF454" s="85"/>
    </row>
    <row r="455" ht="15.75" customHeight="1">
      <c r="AR455" s="85"/>
      <c r="AY455" s="85"/>
      <c r="BF455" s="85"/>
    </row>
    <row r="456" ht="15.75" customHeight="1">
      <c r="AR456" s="85"/>
      <c r="AY456" s="85"/>
      <c r="BF456" s="85"/>
    </row>
    <row r="457" ht="15.75" customHeight="1">
      <c r="AR457" s="85"/>
      <c r="AY457" s="85"/>
      <c r="BF457" s="85"/>
    </row>
    <row r="458" ht="15.75" customHeight="1">
      <c r="AR458" s="85"/>
      <c r="AY458" s="85"/>
      <c r="BF458" s="85"/>
    </row>
    <row r="459" ht="15.75" customHeight="1">
      <c r="AR459" s="85"/>
      <c r="AY459" s="85"/>
      <c r="BF459" s="85"/>
    </row>
    <row r="460" ht="15.75" customHeight="1">
      <c r="AR460" s="85"/>
      <c r="AY460" s="85"/>
      <c r="BF460" s="85"/>
    </row>
    <row r="461" ht="15.75" customHeight="1">
      <c r="AR461" s="85"/>
      <c r="AY461" s="85"/>
      <c r="BF461" s="85"/>
    </row>
    <row r="462" ht="15.75" customHeight="1">
      <c r="AR462" s="85"/>
      <c r="AY462" s="85"/>
      <c r="BF462" s="85"/>
    </row>
    <row r="463" ht="15.75" customHeight="1">
      <c r="AR463" s="85"/>
      <c r="AY463" s="85"/>
      <c r="BF463" s="85"/>
    </row>
    <row r="464" ht="15.75" customHeight="1">
      <c r="AR464" s="85"/>
      <c r="AY464" s="85"/>
      <c r="BF464" s="85"/>
    </row>
    <row r="465" ht="15.75" customHeight="1">
      <c r="AR465" s="85"/>
      <c r="AY465" s="85"/>
      <c r="BF465" s="85"/>
    </row>
    <row r="466" ht="15.75" customHeight="1">
      <c r="AR466" s="85"/>
      <c r="AY466" s="85"/>
      <c r="BF466" s="85"/>
    </row>
    <row r="467" ht="15.75" customHeight="1">
      <c r="AR467" s="85"/>
      <c r="AY467" s="85"/>
      <c r="BF467" s="85"/>
    </row>
    <row r="468" ht="15.75" customHeight="1">
      <c r="AR468" s="85"/>
      <c r="AY468" s="85"/>
      <c r="BF468" s="85"/>
    </row>
    <row r="469" ht="15.75" customHeight="1">
      <c r="AR469" s="85"/>
      <c r="AY469" s="85"/>
      <c r="BF469" s="85"/>
    </row>
    <row r="470" ht="15.75" customHeight="1">
      <c r="AR470" s="85"/>
      <c r="AY470" s="85"/>
      <c r="BF470" s="85"/>
    </row>
    <row r="471" ht="15.75" customHeight="1">
      <c r="AR471" s="85"/>
      <c r="AY471" s="85"/>
      <c r="BF471" s="85"/>
    </row>
    <row r="472" ht="15.75" customHeight="1">
      <c r="AR472" s="85"/>
      <c r="AY472" s="85"/>
      <c r="BF472" s="85"/>
    </row>
    <row r="473" ht="15.75" customHeight="1">
      <c r="AR473" s="85"/>
      <c r="AY473" s="85"/>
      <c r="BF473" s="85"/>
    </row>
    <row r="474" ht="15.75" customHeight="1">
      <c r="AR474" s="85"/>
      <c r="AY474" s="85"/>
      <c r="BF474" s="85"/>
    </row>
    <row r="475" ht="15.75" customHeight="1">
      <c r="AR475" s="85"/>
      <c r="AY475" s="85"/>
      <c r="BF475" s="85"/>
    </row>
    <row r="476" ht="15.75" customHeight="1">
      <c r="AR476" s="85"/>
      <c r="AY476" s="85"/>
      <c r="BF476" s="85"/>
    </row>
    <row r="477" ht="15.75" customHeight="1">
      <c r="AR477" s="85"/>
      <c r="AY477" s="85"/>
      <c r="BF477" s="85"/>
    </row>
    <row r="478" ht="15.75" customHeight="1">
      <c r="AR478" s="85"/>
      <c r="AY478" s="85"/>
      <c r="BF478" s="85"/>
    </row>
    <row r="479" ht="15.75" customHeight="1">
      <c r="AR479" s="85"/>
      <c r="AY479" s="85"/>
      <c r="BF479" s="85"/>
    </row>
    <row r="480" ht="15.75" customHeight="1">
      <c r="AR480" s="85"/>
      <c r="AY480" s="85"/>
      <c r="BF480" s="85"/>
    </row>
    <row r="481" ht="15.75" customHeight="1">
      <c r="AR481" s="85"/>
      <c r="AY481" s="85"/>
      <c r="BF481" s="85"/>
    </row>
    <row r="482" ht="15.75" customHeight="1">
      <c r="AR482" s="85"/>
      <c r="AY482" s="85"/>
      <c r="BF482" s="85"/>
    </row>
    <row r="483" ht="15.75" customHeight="1">
      <c r="AR483" s="85"/>
      <c r="AY483" s="85"/>
      <c r="BF483" s="85"/>
    </row>
    <row r="484" ht="15.75" customHeight="1">
      <c r="AR484" s="85"/>
      <c r="AY484" s="85"/>
      <c r="BF484" s="85"/>
    </row>
    <row r="485" ht="15.75" customHeight="1">
      <c r="AR485" s="85"/>
      <c r="AY485" s="85"/>
      <c r="BF485" s="85"/>
    </row>
    <row r="486" ht="15.75" customHeight="1">
      <c r="AR486" s="85"/>
      <c r="AY486" s="85"/>
      <c r="BF486" s="85"/>
    </row>
    <row r="487" ht="15.75" customHeight="1">
      <c r="AR487" s="85"/>
      <c r="AY487" s="85"/>
      <c r="BF487" s="85"/>
    </row>
    <row r="488" ht="15.75" customHeight="1">
      <c r="AR488" s="85"/>
      <c r="AY488" s="85"/>
      <c r="BF488" s="85"/>
    </row>
    <row r="489" ht="15.75" customHeight="1">
      <c r="AR489" s="85"/>
      <c r="AY489" s="85"/>
      <c r="BF489" s="85"/>
    </row>
    <row r="490" ht="15.75" customHeight="1">
      <c r="AR490" s="85"/>
      <c r="AY490" s="85"/>
      <c r="BF490" s="85"/>
    </row>
    <row r="491" ht="15.75" customHeight="1">
      <c r="AR491" s="85"/>
      <c r="AY491" s="85"/>
      <c r="BF491" s="85"/>
    </row>
    <row r="492" ht="15.75" customHeight="1">
      <c r="AR492" s="85"/>
      <c r="AY492" s="85"/>
      <c r="BF492" s="85"/>
    </row>
    <row r="493" ht="15.75" customHeight="1">
      <c r="AR493" s="85"/>
      <c r="AY493" s="85"/>
      <c r="BF493" s="85"/>
    </row>
    <row r="494" ht="15.75" customHeight="1">
      <c r="AR494" s="85"/>
      <c r="AY494" s="85"/>
      <c r="BF494" s="85"/>
    </row>
    <row r="495" ht="15.75" customHeight="1">
      <c r="AR495" s="85"/>
      <c r="AY495" s="85"/>
      <c r="BF495" s="85"/>
    </row>
    <row r="496" ht="15.75" customHeight="1">
      <c r="AR496" s="85"/>
      <c r="AY496" s="85"/>
      <c r="BF496" s="85"/>
    </row>
    <row r="497" ht="15.75" customHeight="1">
      <c r="AR497" s="85"/>
      <c r="AY497" s="85"/>
      <c r="BF497" s="85"/>
    </row>
    <row r="498" ht="15.75" customHeight="1">
      <c r="AR498" s="85"/>
      <c r="AY498" s="85"/>
      <c r="BF498" s="85"/>
    </row>
    <row r="499" ht="15.75" customHeight="1">
      <c r="AR499" s="85"/>
      <c r="AY499" s="85"/>
      <c r="BF499" s="85"/>
    </row>
    <row r="500" ht="15.75" customHeight="1">
      <c r="AR500" s="85"/>
      <c r="AY500" s="85"/>
      <c r="BF500" s="85"/>
    </row>
    <row r="501" ht="15.75" customHeight="1">
      <c r="AR501" s="85"/>
      <c r="AY501" s="85"/>
      <c r="BF501" s="85"/>
    </row>
    <row r="502" ht="15.75" customHeight="1">
      <c r="AR502" s="85"/>
      <c r="AY502" s="85"/>
      <c r="BF502" s="85"/>
    </row>
    <row r="503" ht="15.75" customHeight="1">
      <c r="AR503" s="85"/>
      <c r="AY503" s="85"/>
      <c r="BF503" s="85"/>
    </row>
    <row r="504" ht="15.75" customHeight="1">
      <c r="AR504" s="85"/>
      <c r="AY504" s="85"/>
      <c r="BF504" s="85"/>
    </row>
    <row r="505" ht="15.75" customHeight="1">
      <c r="AR505" s="85"/>
      <c r="AY505" s="85"/>
      <c r="BF505" s="85"/>
    </row>
    <row r="506" ht="15.75" customHeight="1">
      <c r="AR506" s="85"/>
      <c r="AY506" s="85"/>
      <c r="BF506" s="85"/>
    </row>
    <row r="507" ht="15.75" customHeight="1">
      <c r="AR507" s="85"/>
      <c r="AY507" s="85"/>
      <c r="BF507" s="85"/>
    </row>
    <row r="508" ht="15.75" customHeight="1">
      <c r="AR508" s="85"/>
      <c r="AY508" s="85"/>
      <c r="BF508" s="85"/>
    </row>
    <row r="509" ht="15.75" customHeight="1">
      <c r="AR509" s="85"/>
      <c r="AY509" s="85"/>
      <c r="BF509" s="85"/>
    </row>
    <row r="510" ht="15.75" customHeight="1">
      <c r="AR510" s="85"/>
      <c r="AY510" s="85"/>
      <c r="BF510" s="85"/>
    </row>
    <row r="511" ht="15.75" customHeight="1">
      <c r="AR511" s="85"/>
      <c r="AY511" s="85"/>
      <c r="BF511" s="85"/>
    </row>
    <row r="512" ht="15.75" customHeight="1">
      <c r="AR512" s="85"/>
      <c r="AY512" s="85"/>
      <c r="BF512" s="85"/>
    </row>
    <row r="513" ht="15.75" customHeight="1">
      <c r="AR513" s="85"/>
      <c r="AY513" s="85"/>
      <c r="BF513" s="85"/>
    </row>
    <row r="514" ht="15.75" customHeight="1">
      <c r="AR514" s="85"/>
      <c r="AY514" s="85"/>
      <c r="BF514" s="85"/>
    </row>
    <row r="515" ht="15.75" customHeight="1">
      <c r="AR515" s="85"/>
      <c r="AY515" s="85"/>
      <c r="BF515" s="85"/>
    </row>
    <row r="516" ht="15.75" customHeight="1">
      <c r="AR516" s="85"/>
      <c r="AY516" s="85"/>
      <c r="BF516" s="85"/>
    </row>
    <row r="517" ht="15.75" customHeight="1">
      <c r="AR517" s="85"/>
      <c r="AY517" s="85"/>
      <c r="BF517" s="85"/>
    </row>
    <row r="518" ht="15.75" customHeight="1">
      <c r="AR518" s="85"/>
      <c r="AY518" s="85"/>
      <c r="BF518" s="85"/>
    </row>
    <row r="519" ht="15.75" customHeight="1">
      <c r="AR519" s="85"/>
      <c r="AY519" s="85"/>
      <c r="BF519" s="85"/>
    </row>
    <row r="520" ht="15.75" customHeight="1">
      <c r="AR520" s="85"/>
      <c r="AY520" s="85"/>
      <c r="BF520" s="85"/>
    </row>
    <row r="521" ht="15.75" customHeight="1">
      <c r="AR521" s="85"/>
      <c r="AY521" s="85"/>
      <c r="BF521" s="85"/>
    </row>
    <row r="522" ht="15.75" customHeight="1">
      <c r="AR522" s="85"/>
      <c r="AY522" s="85"/>
      <c r="BF522" s="85"/>
    </row>
    <row r="523" ht="15.75" customHeight="1">
      <c r="AR523" s="85"/>
      <c r="AY523" s="85"/>
      <c r="BF523" s="85"/>
    </row>
    <row r="524" ht="15.75" customHeight="1">
      <c r="AR524" s="85"/>
      <c r="AY524" s="85"/>
      <c r="BF524" s="85"/>
    </row>
    <row r="525" ht="15.75" customHeight="1">
      <c r="AR525" s="85"/>
      <c r="AY525" s="85"/>
      <c r="BF525" s="85"/>
    </row>
    <row r="526" ht="15.75" customHeight="1">
      <c r="AR526" s="85"/>
      <c r="AY526" s="85"/>
      <c r="BF526" s="85"/>
    </row>
    <row r="527" ht="15.75" customHeight="1">
      <c r="AR527" s="85"/>
      <c r="AY527" s="85"/>
      <c r="BF527" s="85"/>
    </row>
    <row r="528" ht="15.75" customHeight="1">
      <c r="AR528" s="85"/>
      <c r="AY528" s="85"/>
      <c r="BF528" s="85"/>
    </row>
    <row r="529" ht="15.75" customHeight="1">
      <c r="AR529" s="85"/>
      <c r="AY529" s="85"/>
      <c r="BF529" s="85"/>
    </row>
    <row r="530" ht="15.75" customHeight="1">
      <c r="AR530" s="85"/>
      <c r="AY530" s="85"/>
      <c r="BF530" s="85"/>
    </row>
    <row r="531" ht="15.75" customHeight="1">
      <c r="AR531" s="85"/>
      <c r="AY531" s="85"/>
      <c r="BF531" s="85"/>
    </row>
    <row r="532" ht="15.75" customHeight="1">
      <c r="AR532" s="85"/>
      <c r="AY532" s="85"/>
      <c r="BF532" s="85"/>
    </row>
    <row r="533" ht="15.75" customHeight="1">
      <c r="AR533" s="85"/>
      <c r="AY533" s="85"/>
      <c r="BF533" s="85"/>
    </row>
    <row r="534" ht="15.75" customHeight="1">
      <c r="AR534" s="85"/>
      <c r="AY534" s="85"/>
      <c r="BF534" s="85"/>
    </row>
    <row r="535" ht="15.75" customHeight="1">
      <c r="AR535" s="85"/>
      <c r="AY535" s="85"/>
      <c r="BF535" s="85"/>
    </row>
    <row r="536" ht="15.75" customHeight="1">
      <c r="AR536" s="85"/>
      <c r="AY536" s="85"/>
      <c r="BF536" s="85"/>
    </row>
    <row r="537" ht="15.75" customHeight="1">
      <c r="AR537" s="85"/>
      <c r="AY537" s="85"/>
      <c r="BF537" s="85"/>
    </row>
    <row r="538" ht="15.75" customHeight="1">
      <c r="AR538" s="85"/>
      <c r="AY538" s="85"/>
      <c r="BF538" s="85"/>
    </row>
    <row r="539" ht="15.75" customHeight="1">
      <c r="AR539" s="85"/>
      <c r="AY539" s="85"/>
      <c r="BF539" s="85"/>
    </row>
    <row r="540" ht="15.75" customHeight="1">
      <c r="AR540" s="85"/>
      <c r="AY540" s="85"/>
      <c r="BF540" s="85"/>
    </row>
    <row r="541" ht="15.75" customHeight="1">
      <c r="AR541" s="85"/>
      <c r="AY541" s="85"/>
      <c r="BF541" s="85"/>
    </row>
    <row r="542" ht="15.75" customHeight="1">
      <c r="AR542" s="85"/>
      <c r="AY542" s="85"/>
      <c r="BF542" s="85"/>
    </row>
    <row r="543" ht="15.75" customHeight="1">
      <c r="AR543" s="85"/>
      <c r="AY543" s="85"/>
      <c r="BF543" s="85"/>
    </row>
    <row r="544" ht="15.75" customHeight="1">
      <c r="AR544" s="85"/>
      <c r="AY544" s="85"/>
      <c r="BF544" s="85"/>
    </row>
    <row r="545" ht="15.75" customHeight="1">
      <c r="AR545" s="85"/>
      <c r="AY545" s="85"/>
      <c r="BF545" s="85"/>
    </row>
    <row r="546" ht="15.75" customHeight="1">
      <c r="AR546" s="85"/>
      <c r="AY546" s="85"/>
      <c r="BF546" s="85"/>
    </row>
    <row r="547" ht="15.75" customHeight="1">
      <c r="AR547" s="85"/>
      <c r="AY547" s="85"/>
      <c r="BF547" s="85"/>
    </row>
    <row r="548" ht="15.75" customHeight="1">
      <c r="AR548" s="85"/>
      <c r="AY548" s="85"/>
      <c r="BF548" s="85"/>
    </row>
    <row r="549" ht="15.75" customHeight="1">
      <c r="AR549" s="85"/>
      <c r="AY549" s="85"/>
      <c r="BF549" s="85"/>
    </row>
    <row r="550" ht="15.75" customHeight="1">
      <c r="AR550" s="85"/>
      <c r="AY550" s="85"/>
      <c r="BF550" s="85"/>
    </row>
    <row r="551" ht="15.75" customHeight="1">
      <c r="AR551" s="85"/>
      <c r="AY551" s="85"/>
      <c r="BF551" s="85"/>
    </row>
    <row r="552" ht="15.75" customHeight="1">
      <c r="AR552" s="85"/>
      <c r="AY552" s="85"/>
      <c r="BF552" s="85"/>
    </row>
    <row r="553" ht="15.75" customHeight="1">
      <c r="AR553" s="85"/>
      <c r="AY553" s="85"/>
      <c r="BF553" s="85"/>
    </row>
    <row r="554" ht="15.75" customHeight="1">
      <c r="AR554" s="85"/>
      <c r="AY554" s="85"/>
      <c r="BF554" s="85"/>
    </row>
    <row r="555" ht="15.75" customHeight="1">
      <c r="AR555" s="85"/>
      <c r="AY555" s="85"/>
      <c r="BF555" s="85"/>
    </row>
    <row r="556" ht="15.75" customHeight="1">
      <c r="AR556" s="85"/>
      <c r="AY556" s="85"/>
      <c r="BF556" s="85"/>
    </row>
    <row r="557" ht="15.75" customHeight="1">
      <c r="AR557" s="85"/>
      <c r="AY557" s="85"/>
      <c r="BF557" s="85"/>
    </row>
    <row r="558" ht="15.75" customHeight="1">
      <c r="AR558" s="85"/>
      <c r="AY558" s="85"/>
      <c r="BF558" s="85"/>
    </row>
    <row r="559" ht="15.75" customHeight="1">
      <c r="AR559" s="85"/>
      <c r="AY559" s="85"/>
      <c r="BF559" s="85"/>
    </row>
    <row r="560" ht="15.75" customHeight="1">
      <c r="AR560" s="85"/>
      <c r="AY560" s="85"/>
      <c r="BF560" s="85"/>
    </row>
    <row r="561" ht="15.75" customHeight="1">
      <c r="AR561" s="85"/>
      <c r="AY561" s="85"/>
      <c r="BF561" s="85"/>
    </row>
    <row r="562" ht="15.75" customHeight="1">
      <c r="AR562" s="85"/>
      <c r="AY562" s="85"/>
      <c r="BF562" s="85"/>
    </row>
    <row r="563" ht="15.75" customHeight="1">
      <c r="AR563" s="85"/>
      <c r="AY563" s="85"/>
      <c r="BF563" s="85"/>
    </row>
    <row r="564" ht="15.75" customHeight="1">
      <c r="AR564" s="85"/>
      <c r="AY564" s="85"/>
      <c r="BF564" s="85"/>
    </row>
    <row r="565" ht="15.75" customHeight="1">
      <c r="AR565" s="85"/>
      <c r="AY565" s="85"/>
      <c r="BF565" s="85"/>
    </row>
    <row r="566" ht="15.75" customHeight="1">
      <c r="AR566" s="85"/>
      <c r="AY566" s="85"/>
      <c r="BF566" s="85"/>
    </row>
    <row r="567" ht="15.75" customHeight="1">
      <c r="AR567" s="85"/>
      <c r="AY567" s="85"/>
      <c r="BF567" s="85"/>
    </row>
    <row r="568" ht="15.75" customHeight="1">
      <c r="AR568" s="85"/>
      <c r="AY568" s="85"/>
      <c r="BF568" s="85"/>
    </row>
    <row r="569" ht="15.75" customHeight="1">
      <c r="AR569" s="85"/>
      <c r="AY569" s="85"/>
      <c r="BF569" s="85"/>
    </row>
    <row r="570" ht="15.75" customHeight="1">
      <c r="AR570" s="85"/>
      <c r="AY570" s="85"/>
      <c r="BF570" s="85"/>
    </row>
    <row r="571" ht="15.75" customHeight="1">
      <c r="AR571" s="85"/>
      <c r="AY571" s="85"/>
      <c r="BF571" s="85"/>
    </row>
    <row r="572" ht="15.75" customHeight="1">
      <c r="AR572" s="85"/>
      <c r="AY572" s="85"/>
      <c r="BF572" s="85"/>
    </row>
    <row r="573" ht="15.75" customHeight="1">
      <c r="AR573" s="85"/>
      <c r="AY573" s="85"/>
      <c r="BF573" s="85"/>
    </row>
    <row r="574" ht="15.75" customHeight="1">
      <c r="AR574" s="85"/>
      <c r="AY574" s="85"/>
      <c r="BF574" s="85"/>
    </row>
    <row r="575" ht="15.75" customHeight="1">
      <c r="AR575" s="85"/>
      <c r="AY575" s="85"/>
      <c r="BF575" s="85"/>
    </row>
    <row r="576" ht="15.75" customHeight="1">
      <c r="AR576" s="85"/>
      <c r="AY576" s="85"/>
      <c r="BF576" s="85"/>
    </row>
    <row r="577" ht="15.75" customHeight="1">
      <c r="AR577" s="85"/>
      <c r="AY577" s="85"/>
      <c r="BF577" s="85"/>
    </row>
    <row r="578" ht="15.75" customHeight="1">
      <c r="AR578" s="85"/>
      <c r="AY578" s="85"/>
      <c r="BF578" s="85"/>
    </row>
    <row r="579" ht="15.75" customHeight="1">
      <c r="AR579" s="85"/>
      <c r="AY579" s="85"/>
      <c r="BF579" s="85"/>
    </row>
    <row r="580" ht="15.75" customHeight="1">
      <c r="AR580" s="85"/>
      <c r="AY580" s="85"/>
      <c r="BF580" s="85"/>
    </row>
    <row r="581" ht="15.75" customHeight="1">
      <c r="AR581" s="85"/>
      <c r="AY581" s="85"/>
      <c r="BF581" s="85"/>
    </row>
    <row r="582" ht="15.75" customHeight="1">
      <c r="AR582" s="85"/>
      <c r="AY582" s="85"/>
      <c r="BF582" s="85"/>
    </row>
    <row r="583" ht="15.75" customHeight="1">
      <c r="AR583" s="85"/>
      <c r="AY583" s="85"/>
      <c r="BF583" s="85"/>
    </row>
    <row r="584" ht="15.75" customHeight="1">
      <c r="AR584" s="85"/>
      <c r="AY584" s="85"/>
      <c r="BF584" s="85"/>
    </row>
    <row r="585" ht="15.75" customHeight="1">
      <c r="AR585" s="85"/>
      <c r="AY585" s="85"/>
      <c r="BF585" s="85"/>
    </row>
    <row r="586" ht="15.75" customHeight="1">
      <c r="AR586" s="85"/>
      <c r="AY586" s="85"/>
      <c r="BF586" s="85"/>
    </row>
    <row r="587" ht="15.75" customHeight="1">
      <c r="AR587" s="85"/>
      <c r="AY587" s="85"/>
      <c r="BF587" s="85"/>
    </row>
    <row r="588" ht="15.75" customHeight="1">
      <c r="AR588" s="85"/>
      <c r="AY588" s="85"/>
      <c r="BF588" s="85"/>
    </row>
    <row r="589" ht="15.75" customHeight="1">
      <c r="AR589" s="85"/>
      <c r="AY589" s="85"/>
      <c r="BF589" s="85"/>
    </row>
    <row r="590" ht="15.75" customHeight="1">
      <c r="AR590" s="85"/>
      <c r="AY590" s="85"/>
      <c r="BF590" s="85"/>
    </row>
    <row r="591" ht="15.75" customHeight="1">
      <c r="AR591" s="85"/>
      <c r="AY591" s="85"/>
      <c r="BF591" s="85"/>
    </row>
    <row r="592" ht="15.75" customHeight="1">
      <c r="AR592" s="85"/>
      <c r="AY592" s="85"/>
      <c r="BF592" s="85"/>
    </row>
    <row r="593" ht="15.75" customHeight="1">
      <c r="AR593" s="85"/>
      <c r="AY593" s="85"/>
      <c r="BF593" s="85"/>
    </row>
    <row r="594" ht="15.75" customHeight="1">
      <c r="AR594" s="85"/>
      <c r="AY594" s="85"/>
      <c r="BF594" s="85"/>
    </row>
    <row r="595" ht="15.75" customHeight="1">
      <c r="AR595" s="85"/>
      <c r="AY595" s="85"/>
      <c r="BF595" s="85"/>
    </row>
    <row r="596" ht="15.75" customHeight="1">
      <c r="AR596" s="85"/>
      <c r="AY596" s="85"/>
      <c r="BF596" s="85"/>
    </row>
    <row r="597" ht="15.75" customHeight="1">
      <c r="AR597" s="85"/>
      <c r="AY597" s="85"/>
      <c r="BF597" s="85"/>
    </row>
    <row r="598" ht="15.75" customHeight="1">
      <c r="AR598" s="85"/>
      <c r="AY598" s="85"/>
      <c r="BF598" s="85"/>
    </row>
    <row r="599" ht="15.75" customHeight="1">
      <c r="AR599" s="85"/>
      <c r="AY599" s="85"/>
      <c r="BF599" s="85"/>
    </row>
    <row r="600" ht="15.75" customHeight="1">
      <c r="AR600" s="85"/>
      <c r="AY600" s="85"/>
      <c r="BF600" s="85"/>
    </row>
    <row r="601" ht="15.75" customHeight="1">
      <c r="AR601" s="85"/>
      <c r="AY601" s="85"/>
      <c r="BF601" s="85"/>
    </row>
    <row r="602" ht="15.75" customHeight="1">
      <c r="AR602" s="85"/>
      <c r="AY602" s="85"/>
      <c r="BF602" s="85"/>
    </row>
    <row r="603" ht="15.75" customHeight="1">
      <c r="AR603" s="85"/>
      <c r="AY603" s="85"/>
      <c r="BF603" s="85"/>
    </row>
    <row r="604" ht="15.75" customHeight="1">
      <c r="AR604" s="85"/>
      <c r="AY604" s="85"/>
      <c r="BF604" s="85"/>
    </row>
    <row r="605" ht="15.75" customHeight="1">
      <c r="AR605" s="85"/>
      <c r="AY605" s="85"/>
      <c r="BF605" s="85"/>
    </row>
    <row r="606" ht="15.75" customHeight="1">
      <c r="AR606" s="85"/>
      <c r="AY606" s="85"/>
      <c r="BF606" s="85"/>
    </row>
    <row r="607" ht="15.75" customHeight="1">
      <c r="AR607" s="85"/>
      <c r="AY607" s="85"/>
      <c r="BF607" s="85"/>
    </row>
    <row r="608" ht="15.75" customHeight="1">
      <c r="AR608" s="85"/>
      <c r="AY608" s="85"/>
      <c r="BF608" s="85"/>
    </row>
    <row r="609" ht="15.75" customHeight="1">
      <c r="AR609" s="85"/>
      <c r="AY609" s="85"/>
      <c r="BF609" s="85"/>
    </row>
    <row r="610" ht="15.75" customHeight="1">
      <c r="AR610" s="85"/>
      <c r="AY610" s="85"/>
      <c r="BF610" s="85"/>
    </row>
    <row r="611" ht="15.75" customHeight="1">
      <c r="AR611" s="85"/>
      <c r="AY611" s="85"/>
      <c r="BF611" s="85"/>
    </row>
    <row r="612" ht="15.75" customHeight="1">
      <c r="AR612" s="85"/>
      <c r="AY612" s="85"/>
      <c r="BF612" s="85"/>
    </row>
    <row r="613" ht="15.75" customHeight="1">
      <c r="AR613" s="85"/>
      <c r="AY613" s="85"/>
      <c r="BF613" s="85"/>
    </row>
    <row r="614" ht="15.75" customHeight="1">
      <c r="AR614" s="85"/>
      <c r="AY614" s="85"/>
      <c r="BF614" s="85"/>
    </row>
    <row r="615" ht="15.75" customHeight="1">
      <c r="AR615" s="85"/>
      <c r="AY615" s="85"/>
      <c r="BF615" s="85"/>
    </row>
    <row r="616" ht="15.75" customHeight="1">
      <c r="AR616" s="85"/>
      <c r="AY616" s="85"/>
      <c r="BF616" s="85"/>
    </row>
    <row r="617" ht="15.75" customHeight="1">
      <c r="AR617" s="85"/>
      <c r="AY617" s="85"/>
      <c r="BF617" s="85"/>
    </row>
    <row r="618" ht="15.75" customHeight="1">
      <c r="AR618" s="85"/>
      <c r="AY618" s="85"/>
      <c r="BF618" s="85"/>
    </row>
    <row r="619" ht="15.75" customHeight="1">
      <c r="AR619" s="85"/>
      <c r="AY619" s="85"/>
      <c r="BF619" s="85"/>
    </row>
    <row r="620" ht="15.75" customHeight="1">
      <c r="AR620" s="85"/>
      <c r="AY620" s="85"/>
      <c r="BF620" s="85"/>
    </row>
    <row r="621" ht="15.75" customHeight="1">
      <c r="AR621" s="85"/>
      <c r="AY621" s="85"/>
      <c r="BF621" s="85"/>
    </row>
    <row r="622" ht="15.75" customHeight="1">
      <c r="AR622" s="85"/>
      <c r="AY622" s="85"/>
      <c r="BF622" s="85"/>
    </row>
    <row r="623" ht="15.75" customHeight="1">
      <c r="AR623" s="85"/>
      <c r="AY623" s="85"/>
      <c r="BF623" s="85"/>
    </row>
    <row r="624" ht="15.75" customHeight="1">
      <c r="AR624" s="85"/>
      <c r="AY624" s="85"/>
      <c r="BF624" s="85"/>
    </row>
    <row r="625" ht="15.75" customHeight="1">
      <c r="AR625" s="85"/>
      <c r="AY625" s="85"/>
      <c r="BF625" s="85"/>
    </row>
    <row r="626" ht="15.75" customHeight="1">
      <c r="AR626" s="85"/>
      <c r="AY626" s="85"/>
      <c r="BF626" s="85"/>
    </row>
    <row r="627" ht="15.75" customHeight="1">
      <c r="AR627" s="85"/>
      <c r="AY627" s="85"/>
      <c r="BF627" s="85"/>
    </row>
    <row r="628" ht="15.75" customHeight="1">
      <c r="AR628" s="85"/>
      <c r="AY628" s="85"/>
      <c r="BF628" s="85"/>
    </row>
    <row r="629" ht="15.75" customHeight="1">
      <c r="AR629" s="85"/>
      <c r="AY629" s="85"/>
      <c r="BF629" s="85"/>
    </row>
    <row r="630" ht="15.75" customHeight="1">
      <c r="AR630" s="85"/>
      <c r="AY630" s="85"/>
      <c r="BF630" s="85"/>
    </row>
    <row r="631" ht="15.75" customHeight="1">
      <c r="AR631" s="85"/>
      <c r="AY631" s="85"/>
      <c r="BF631" s="85"/>
    </row>
    <row r="632" ht="15.75" customHeight="1">
      <c r="AR632" s="85"/>
      <c r="AY632" s="85"/>
      <c r="BF632" s="85"/>
    </row>
    <row r="633" ht="15.75" customHeight="1">
      <c r="AR633" s="85"/>
      <c r="AY633" s="85"/>
      <c r="BF633" s="85"/>
    </row>
    <row r="634" ht="15.75" customHeight="1">
      <c r="AR634" s="85"/>
      <c r="AY634" s="85"/>
      <c r="BF634" s="85"/>
    </row>
    <row r="635" ht="15.75" customHeight="1">
      <c r="AR635" s="85"/>
      <c r="AY635" s="85"/>
      <c r="BF635" s="85"/>
    </row>
    <row r="636" ht="15.75" customHeight="1">
      <c r="AR636" s="85"/>
      <c r="AY636" s="85"/>
      <c r="BF636" s="85"/>
    </row>
    <row r="637" ht="15.75" customHeight="1">
      <c r="AR637" s="85"/>
      <c r="AY637" s="85"/>
      <c r="BF637" s="85"/>
    </row>
    <row r="638" ht="15.75" customHeight="1">
      <c r="AR638" s="85"/>
      <c r="AY638" s="85"/>
      <c r="BF638" s="85"/>
    </row>
    <row r="639" ht="15.75" customHeight="1">
      <c r="AR639" s="85"/>
      <c r="AY639" s="85"/>
      <c r="BF639" s="85"/>
    </row>
    <row r="640" ht="15.75" customHeight="1">
      <c r="AR640" s="85"/>
      <c r="AY640" s="85"/>
      <c r="BF640" s="85"/>
    </row>
    <row r="641" ht="15.75" customHeight="1">
      <c r="AR641" s="85"/>
      <c r="AY641" s="85"/>
      <c r="BF641" s="85"/>
    </row>
    <row r="642" ht="15.75" customHeight="1">
      <c r="AR642" s="85"/>
      <c r="AY642" s="85"/>
      <c r="BF642" s="85"/>
    </row>
    <row r="643" ht="15.75" customHeight="1">
      <c r="AR643" s="85"/>
      <c r="AY643" s="85"/>
      <c r="BF643" s="85"/>
    </row>
    <row r="644" ht="15.75" customHeight="1">
      <c r="AR644" s="85"/>
      <c r="AY644" s="85"/>
      <c r="BF644" s="85"/>
    </row>
    <row r="645" ht="15.75" customHeight="1">
      <c r="AR645" s="85"/>
      <c r="AY645" s="85"/>
      <c r="BF645" s="85"/>
    </row>
    <row r="646" ht="15.75" customHeight="1">
      <c r="AR646" s="85"/>
      <c r="AY646" s="85"/>
      <c r="BF646" s="85"/>
    </row>
    <row r="647" ht="15.75" customHeight="1">
      <c r="AR647" s="85"/>
      <c r="AY647" s="85"/>
      <c r="BF647" s="85"/>
    </row>
    <row r="648" ht="15.75" customHeight="1">
      <c r="AR648" s="85"/>
      <c r="AY648" s="85"/>
      <c r="BF648" s="85"/>
    </row>
    <row r="649" ht="15.75" customHeight="1">
      <c r="AR649" s="85"/>
      <c r="AY649" s="85"/>
      <c r="BF649" s="85"/>
    </row>
    <row r="650" ht="15.75" customHeight="1">
      <c r="AR650" s="85"/>
      <c r="AY650" s="85"/>
      <c r="BF650" s="85"/>
    </row>
    <row r="651" ht="15.75" customHeight="1">
      <c r="AR651" s="85"/>
      <c r="AY651" s="85"/>
      <c r="BF651" s="85"/>
    </row>
    <row r="652" ht="15.75" customHeight="1">
      <c r="AR652" s="85"/>
      <c r="AY652" s="85"/>
      <c r="BF652" s="85"/>
    </row>
    <row r="653" ht="15.75" customHeight="1">
      <c r="AR653" s="85"/>
      <c r="AY653" s="85"/>
      <c r="BF653" s="85"/>
    </row>
    <row r="654" ht="15.75" customHeight="1">
      <c r="AR654" s="85"/>
      <c r="AY654" s="85"/>
      <c r="BF654" s="85"/>
    </row>
    <row r="655" ht="15.75" customHeight="1">
      <c r="AR655" s="85"/>
      <c r="AY655" s="85"/>
      <c r="BF655" s="85"/>
    </row>
    <row r="656" ht="15.75" customHeight="1">
      <c r="AR656" s="85"/>
      <c r="AY656" s="85"/>
      <c r="BF656" s="85"/>
    </row>
    <row r="657" ht="15.75" customHeight="1">
      <c r="AR657" s="85"/>
      <c r="AY657" s="85"/>
      <c r="BF657" s="85"/>
    </row>
    <row r="658" ht="15.75" customHeight="1">
      <c r="AR658" s="85"/>
      <c r="AY658" s="85"/>
      <c r="BF658" s="85"/>
    </row>
    <row r="659" ht="15.75" customHeight="1">
      <c r="AR659" s="85"/>
      <c r="AY659" s="85"/>
      <c r="BF659" s="85"/>
    </row>
    <row r="660" ht="15.75" customHeight="1">
      <c r="AR660" s="85"/>
      <c r="AY660" s="85"/>
      <c r="BF660" s="85"/>
    </row>
    <row r="661" ht="15.75" customHeight="1">
      <c r="AR661" s="85"/>
      <c r="AY661" s="85"/>
      <c r="BF661" s="85"/>
    </row>
    <row r="662" ht="15.75" customHeight="1">
      <c r="AR662" s="85"/>
      <c r="AY662" s="85"/>
      <c r="BF662" s="85"/>
    </row>
    <row r="663" ht="15.75" customHeight="1">
      <c r="AR663" s="85"/>
      <c r="AY663" s="85"/>
      <c r="BF663" s="85"/>
    </row>
    <row r="664" ht="15.75" customHeight="1">
      <c r="AR664" s="85"/>
      <c r="AY664" s="85"/>
      <c r="BF664" s="85"/>
    </row>
    <row r="665" ht="15.75" customHeight="1">
      <c r="AR665" s="85"/>
      <c r="AY665" s="85"/>
      <c r="BF665" s="85"/>
    </row>
    <row r="666" ht="15.75" customHeight="1">
      <c r="AR666" s="85"/>
      <c r="AY666" s="85"/>
      <c r="BF666" s="85"/>
    </row>
    <row r="667" ht="15.75" customHeight="1">
      <c r="AR667" s="85"/>
      <c r="AY667" s="85"/>
      <c r="BF667" s="85"/>
    </row>
    <row r="668" ht="15.75" customHeight="1">
      <c r="AR668" s="85"/>
      <c r="AY668" s="85"/>
      <c r="BF668" s="85"/>
    </row>
    <row r="669" ht="15.75" customHeight="1">
      <c r="AR669" s="85"/>
      <c r="AY669" s="85"/>
      <c r="BF669" s="85"/>
    </row>
    <row r="670" ht="15.75" customHeight="1">
      <c r="AR670" s="85"/>
      <c r="AY670" s="85"/>
      <c r="BF670" s="85"/>
    </row>
    <row r="671" ht="15.75" customHeight="1">
      <c r="AR671" s="85"/>
      <c r="AY671" s="85"/>
      <c r="BF671" s="85"/>
    </row>
    <row r="672" ht="15.75" customHeight="1">
      <c r="AR672" s="85"/>
      <c r="AY672" s="85"/>
      <c r="BF672" s="85"/>
    </row>
    <row r="673" ht="15.75" customHeight="1">
      <c r="AR673" s="85"/>
      <c r="AY673" s="85"/>
      <c r="BF673" s="85"/>
    </row>
    <row r="674" ht="15.75" customHeight="1">
      <c r="AR674" s="85"/>
      <c r="AY674" s="85"/>
      <c r="BF674" s="85"/>
    </row>
    <row r="675" ht="15.75" customHeight="1">
      <c r="AR675" s="85"/>
      <c r="AY675" s="85"/>
      <c r="BF675" s="85"/>
    </row>
    <row r="676" ht="15.75" customHeight="1">
      <c r="AR676" s="85"/>
      <c r="AY676" s="85"/>
      <c r="BF676" s="85"/>
    </row>
    <row r="677" ht="15.75" customHeight="1">
      <c r="AR677" s="85"/>
      <c r="AY677" s="85"/>
      <c r="BF677" s="85"/>
    </row>
    <row r="678" ht="15.75" customHeight="1">
      <c r="AR678" s="85"/>
      <c r="AY678" s="85"/>
      <c r="BF678" s="85"/>
    </row>
    <row r="679" ht="15.75" customHeight="1">
      <c r="AR679" s="85"/>
      <c r="AY679" s="85"/>
      <c r="BF679" s="85"/>
    </row>
    <row r="680" ht="15.75" customHeight="1">
      <c r="AR680" s="85"/>
      <c r="AY680" s="85"/>
      <c r="BF680" s="85"/>
    </row>
    <row r="681" ht="15.75" customHeight="1">
      <c r="AR681" s="85"/>
      <c r="AY681" s="85"/>
      <c r="BF681" s="85"/>
    </row>
    <row r="682" ht="15.75" customHeight="1">
      <c r="AR682" s="85"/>
      <c r="AY682" s="85"/>
      <c r="BF682" s="85"/>
    </row>
    <row r="683" ht="15.75" customHeight="1">
      <c r="AR683" s="85"/>
      <c r="AY683" s="85"/>
      <c r="BF683" s="85"/>
    </row>
    <row r="684" ht="15.75" customHeight="1">
      <c r="AR684" s="85"/>
      <c r="AY684" s="85"/>
      <c r="BF684" s="85"/>
    </row>
    <row r="685" ht="15.75" customHeight="1">
      <c r="AR685" s="85"/>
      <c r="AY685" s="85"/>
      <c r="BF685" s="85"/>
    </row>
    <row r="686" ht="15.75" customHeight="1">
      <c r="AR686" s="85"/>
      <c r="AY686" s="85"/>
      <c r="BF686" s="85"/>
    </row>
    <row r="687" ht="15.75" customHeight="1">
      <c r="AR687" s="85"/>
      <c r="AY687" s="85"/>
      <c r="BF687" s="85"/>
    </row>
    <row r="688" ht="15.75" customHeight="1">
      <c r="AR688" s="85"/>
      <c r="AY688" s="85"/>
      <c r="BF688" s="85"/>
    </row>
    <row r="689" ht="15.75" customHeight="1">
      <c r="AR689" s="85"/>
      <c r="AY689" s="85"/>
      <c r="BF689" s="85"/>
    </row>
    <row r="690" ht="15.75" customHeight="1">
      <c r="AR690" s="85"/>
      <c r="AY690" s="85"/>
      <c r="BF690" s="85"/>
    </row>
    <row r="691" ht="15.75" customHeight="1">
      <c r="AR691" s="85"/>
      <c r="AY691" s="85"/>
      <c r="BF691" s="85"/>
    </row>
    <row r="692" ht="15.75" customHeight="1">
      <c r="AR692" s="85"/>
      <c r="AY692" s="85"/>
      <c r="BF692" s="85"/>
    </row>
    <row r="693" ht="15.75" customHeight="1">
      <c r="AR693" s="85"/>
      <c r="AY693" s="85"/>
      <c r="BF693" s="85"/>
    </row>
    <row r="694" ht="15.75" customHeight="1">
      <c r="AR694" s="85"/>
      <c r="AY694" s="85"/>
      <c r="BF694" s="85"/>
    </row>
    <row r="695" ht="15.75" customHeight="1">
      <c r="AR695" s="85"/>
      <c r="AY695" s="85"/>
      <c r="BF695" s="85"/>
    </row>
    <row r="696" ht="15.75" customHeight="1">
      <c r="AR696" s="85"/>
      <c r="AY696" s="85"/>
      <c r="BF696" s="85"/>
    </row>
    <row r="697" ht="15.75" customHeight="1">
      <c r="AR697" s="85"/>
      <c r="AY697" s="85"/>
      <c r="BF697" s="85"/>
    </row>
    <row r="698" ht="15.75" customHeight="1">
      <c r="AR698" s="85"/>
      <c r="AY698" s="85"/>
      <c r="BF698" s="85"/>
    </row>
    <row r="699" ht="15.75" customHeight="1">
      <c r="AR699" s="85"/>
      <c r="AY699" s="85"/>
      <c r="BF699" s="85"/>
    </row>
    <row r="700" ht="15.75" customHeight="1">
      <c r="AR700" s="85"/>
      <c r="AY700" s="85"/>
      <c r="BF700" s="85"/>
    </row>
    <row r="701" ht="15.75" customHeight="1">
      <c r="AR701" s="85"/>
      <c r="AY701" s="85"/>
      <c r="BF701" s="85"/>
    </row>
    <row r="702" ht="15.75" customHeight="1">
      <c r="AR702" s="85"/>
      <c r="AY702" s="85"/>
      <c r="BF702" s="85"/>
    </row>
    <row r="703" ht="15.75" customHeight="1">
      <c r="AR703" s="85"/>
      <c r="AY703" s="85"/>
      <c r="BF703" s="85"/>
    </row>
    <row r="704" ht="15.75" customHeight="1">
      <c r="AR704" s="85"/>
      <c r="AY704" s="85"/>
      <c r="BF704" s="85"/>
    </row>
    <row r="705" ht="15.75" customHeight="1">
      <c r="AR705" s="85"/>
      <c r="AY705" s="85"/>
      <c r="BF705" s="85"/>
    </row>
    <row r="706" ht="15.75" customHeight="1">
      <c r="AR706" s="85"/>
      <c r="AY706" s="85"/>
      <c r="BF706" s="85"/>
    </row>
    <row r="707" ht="15.75" customHeight="1">
      <c r="AR707" s="85"/>
      <c r="AY707" s="85"/>
      <c r="BF707" s="85"/>
    </row>
    <row r="708" ht="15.75" customHeight="1">
      <c r="AR708" s="85"/>
      <c r="AY708" s="85"/>
      <c r="BF708" s="85"/>
    </row>
    <row r="709" ht="15.75" customHeight="1">
      <c r="AR709" s="85"/>
      <c r="AY709" s="85"/>
      <c r="BF709" s="85"/>
    </row>
    <row r="710" ht="15.75" customHeight="1">
      <c r="AR710" s="85"/>
      <c r="AY710" s="85"/>
      <c r="BF710" s="85"/>
    </row>
    <row r="711" ht="15.75" customHeight="1">
      <c r="AR711" s="85"/>
      <c r="AY711" s="85"/>
      <c r="BF711" s="85"/>
    </row>
    <row r="712" ht="15.75" customHeight="1">
      <c r="AR712" s="85"/>
      <c r="AY712" s="85"/>
      <c r="BF712" s="85"/>
    </row>
    <row r="713" ht="15.75" customHeight="1">
      <c r="AR713" s="85"/>
      <c r="AY713" s="85"/>
      <c r="BF713" s="85"/>
    </row>
    <row r="714" ht="15.75" customHeight="1">
      <c r="AR714" s="85"/>
      <c r="AY714" s="85"/>
      <c r="BF714" s="85"/>
    </row>
    <row r="715" ht="15.75" customHeight="1">
      <c r="AR715" s="85"/>
      <c r="AY715" s="85"/>
      <c r="BF715" s="85"/>
    </row>
    <row r="716" ht="15.75" customHeight="1">
      <c r="AR716" s="85"/>
      <c r="AY716" s="85"/>
      <c r="BF716" s="85"/>
    </row>
    <row r="717" ht="15.75" customHeight="1">
      <c r="AR717" s="85"/>
      <c r="AY717" s="85"/>
      <c r="BF717" s="85"/>
    </row>
    <row r="718" ht="15.75" customHeight="1">
      <c r="AR718" s="85"/>
      <c r="AY718" s="85"/>
      <c r="BF718" s="85"/>
    </row>
    <row r="719" ht="15.75" customHeight="1">
      <c r="AR719" s="85"/>
      <c r="AY719" s="85"/>
      <c r="BF719" s="85"/>
    </row>
    <row r="720" ht="15.75" customHeight="1">
      <c r="AR720" s="85"/>
      <c r="AY720" s="85"/>
      <c r="BF720" s="85"/>
    </row>
    <row r="721" ht="15.75" customHeight="1">
      <c r="AR721" s="85"/>
      <c r="AY721" s="85"/>
      <c r="BF721" s="85"/>
    </row>
    <row r="722" ht="15.75" customHeight="1">
      <c r="AR722" s="85"/>
      <c r="AY722" s="85"/>
      <c r="BF722" s="85"/>
    </row>
    <row r="723" ht="15.75" customHeight="1">
      <c r="AR723" s="85"/>
      <c r="AY723" s="85"/>
      <c r="BF723" s="85"/>
    </row>
    <row r="724" ht="15.75" customHeight="1">
      <c r="AR724" s="85"/>
      <c r="AY724" s="85"/>
      <c r="BF724" s="85"/>
    </row>
    <row r="725" ht="15.75" customHeight="1">
      <c r="AR725" s="85"/>
      <c r="AY725" s="85"/>
      <c r="BF725" s="85"/>
    </row>
    <row r="726" ht="15.75" customHeight="1">
      <c r="AR726" s="85"/>
      <c r="AY726" s="85"/>
      <c r="BF726" s="85"/>
    </row>
    <row r="727" ht="15.75" customHeight="1">
      <c r="AR727" s="85"/>
      <c r="AY727" s="85"/>
      <c r="BF727" s="85"/>
    </row>
    <row r="728" ht="15.75" customHeight="1">
      <c r="AR728" s="85"/>
      <c r="AY728" s="85"/>
      <c r="BF728" s="85"/>
    </row>
    <row r="729" ht="15.75" customHeight="1">
      <c r="AR729" s="85"/>
      <c r="AY729" s="85"/>
      <c r="BF729" s="85"/>
    </row>
    <row r="730" ht="15.75" customHeight="1">
      <c r="AR730" s="85"/>
      <c r="AY730" s="85"/>
      <c r="BF730" s="85"/>
    </row>
    <row r="731" ht="15.75" customHeight="1">
      <c r="AR731" s="85"/>
      <c r="AY731" s="85"/>
      <c r="BF731" s="85"/>
    </row>
    <row r="732" ht="15.75" customHeight="1">
      <c r="AR732" s="85"/>
      <c r="AY732" s="85"/>
      <c r="BF732" s="85"/>
    </row>
    <row r="733" ht="15.75" customHeight="1">
      <c r="AR733" s="85"/>
      <c r="AY733" s="85"/>
      <c r="BF733" s="85"/>
    </row>
    <row r="734" ht="15.75" customHeight="1">
      <c r="AR734" s="85"/>
      <c r="AY734" s="85"/>
      <c r="BF734" s="85"/>
    </row>
    <row r="735" ht="15.75" customHeight="1">
      <c r="AR735" s="85"/>
      <c r="AY735" s="85"/>
      <c r="BF735" s="85"/>
    </row>
    <row r="736" ht="15.75" customHeight="1">
      <c r="AR736" s="85"/>
      <c r="AY736" s="85"/>
      <c r="BF736" s="85"/>
    </row>
    <row r="737" ht="15.75" customHeight="1">
      <c r="AR737" s="85"/>
      <c r="AY737" s="85"/>
      <c r="BF737" s="85"/>
    </row>
    <row r="738" ht="15.75" customHeight="1">
      <c r="AR738" s="85"/>
      <c r="AY738" s="85"/>
      <c r="BF738" s="85"/>
    </row>
    <row r="739" ht="15.75" customHeight="1">
      <c r="AR739" s="85"/>
      <c r="AY739" s="85"/>
      <c r="BF739" s="85"/>
    </row>
    <row r="740" ht="15.75" customHeight="1">
      <c r="AR740" s="85"/>
      <c r="AY740" s="85"/>
      <c r="BF740" s="85"/>
    </row>
    <row r="741" ht="15.75" customHeight="1">
      <c r="AR741" s="85"/>
      <c r="AY741" s="85"/>
      <c r="BF741" s="85"/>
    </row>
    <row r="742" ht="15.75" customHeight="1">
      <c r="AR742" s="85"/>
      <c r="AY742" s="85"/>
      <c r="BF742" s="85"/>
    </row>
    <row r="743" ht="15.75" customHeight="1">
      <c r="AR743" s="85"/>
      <c r="AY743" s="85"/>
      <c r="BF743" s="85"/>
    </row>
    <row r="744" ht="15.75" customHeight="1">
      <c r="AR744" s="85"/>
      <c r="AY744" s="85"/>
      <c r="BF744" s="85"/>
    </row>
    <row r="745" ht="15.75" customHeight="1">
      <c r="AR745" s="85"/>
      <c r="AY745" s="85"/>
      <c r="BF745" s="85"/>
    </row>
    <row r="746" ht="15.75" customHeight="1">
      <c r="AR746" s="85"/>
      <c r="AY746" s="85"/>
      <c r="BF746" s="85"/>
    </row>
    <row r="747" ht="15.75" customHeight="1">
      <c r="AR747" s="85"/>
      <c r="AY747" s="85"/>
      <c r="BF747" s="85"/>
    </row>
    <row r="748" ht="15.75" customHeight="1">
      <c r="AR748" s="85"/>
      <c r="AY748" s="85"/>
      <c r="BF748" s="85"/>
    </row>
    <row r="749" ht="15.75" customHeight="1">
      <c r="AR749" s="85"/>
      <c r="AY749" s="85"/>
      <c r="BF749" s="85"/>
    </row>
    <row r="750" ht="15.75" customHeight="1">
      <c r="AR750" s="85"/>
      <c r="AY750" s="85"/>
      <c r="BF750" s="85"/>
    </row>
    <row r="751" ht="15.75" customHeight="1">
      <c r="AR751" s="85"/>
      <c r="AY751" s="85"/>
      <c r="BF751" s="85"/>
    </row>
    <row r="752" ht="15.75" customHeight="1">
      <c r="AR752" s="85"/>
      <c r="AY752" s="85"/>
      <c r="BF752" s="85"/>
    </row>
    <row r="753" ht="15.75" customHeight="1">
      <c r="AR753" s="85"/>
      <c r="AY753" s="85"/>
      <c r="BF753" s="85"/>
    </row>
    <row r="754" ht="15.75" customHeight="1">
      <c r="AR754" s="85"/>
      <c r="AY754" s="85"/>
      <c r="BF754" s="85"/>
    </row>
    <row r="755" ht="15.75" customHeight="1">
      <c r="AR755" s="85"/>
      <c r="AY755" s="85"/>
      <c r="BF755" s="85"/>
    </row>
    <row r="756" ht="15.75" customHeight="1">
      <c r="AR756" s="85"/>
      <c r="AY756" s="85"/>
      <c r="BF756" s="85"/>
    </row>
    <row r="757" ht="15.75" customHeight="1">
      <c r="AR757" s="85"/>
      <c r="AY757" s="85"/>
      <c r="BF757" s="85"/>
    </row>
    <row r="758" ht="15.75" customHeight="1">
      <c r="AR758" s="85"/>
      <c r="AY758" s="85"/>
      <c r="BF758" s="85"/>
    </row>
    <row r="759" ht="15.75" customHeight="1">
      <c r="AR759" s="85"/>
      <c r="AY759" s="85"/>
      <c r="BF759" s="85"/>
    </row>
    <row r="760" ht="15.75" customHeight="1">
      <c r="AR760" s="85"/>
      <c r="AY760" s="85"/>
      <c r="BF760" s="85"/>
    </row>
    <row r="761" ht="15.75" customHeight="1">
      <c r="AR761" s="85"/>
      <c r="AY761" s="85"/>
      <c r="BF761" s="85"/>
    </row>
    <row r="762" ht="15.75" customHeight="1">
      <c r="AR762" s="85"/>
      <c r="AY762" s="85"/>
      <c r="BF762" s="85"/>
    </row>
    <row r="763" ht="15.75" customHeight="1">
      <c r="AR763" s="85"/>
      <c r="AY763" s="85"/>
      <c r="BF763" s="85"/>
    </row>
    <row r="764" ht="15.75" customHeight="1">
      <c r="AR764" s="85"/>
      <c r="AY764" s="85"/>
      <c r="BF764" s="85"/>
    </row>
    <row r="765" ht="15.75" customHeight="1">
      <c r="AR765" s="85"/>
      <c r="AY765" s="85"/>
      <c r="BF765" s="85"/>
    </row>
    <row r="766" ht="15.75" customHeight="1">
      <c r="AR766" s="85"/>
      <c r="AY766" s="85"/>
      <c r="BF766" s="85"/>
    </row>
    <row r="767" ht="15.75" customHeight="1">
      <c r="AR767" s="85"/>
      <c r="AY767" s="85"/>
      <c r="BF767" s="85"/>
    </row>
    <row r="768" ht="15.75" customHeight="1">
      <c r="AR768" s="85"/>
      <c r="AY768" s="85"/>
      <c r="BF768" s="85"/>
    </row>
    <row r="769" ht="15.75" customHeight="1">
      <c r="AR769" s="85"/>
      <c r="AY769" s="85"/>
      <c r="BF769" s="85"/>
    </row>
    <row r="770" ht="15.75" customHeight="1">
      <c r="AR770" s="85"/>
      <c r="AY770" s="85"/>
      <c r="BF770" s="85"/>
    </row>
    <row r="771" ht="15.75" customHeight="1">
      <c r="AR771" s="85"/>
      <c r="AY771" s="85"/>
      <c r="BF771" s="85"/>
    </row>
    <row r="772" ht="15.75" customHeight="1">
      <c r="AR772" s="85"/>
      <c r="AY772" s="85"/>
      <c r="BF772" s="85"/>
    </row>
    <row r="773" ht="15.75" customHeight="1">
      <c r="AR773" s="85"/>
      <c r="AY773" s="85"/>
      <c r="BF773" s="85"/>
    </row>
    <row r="774" ht="15.75" customHeight="1">
      <c r="AR774" s="85"/>
      <c r="AY774" s="85"/>
      <c r="BF774" s="85"/>
    </row>
    <row r="775" ht="15.75" customHeight="1">
      <c r="AR775" s="85"/>
      <c r="AY775" s="85"/>
      <c r="BF775" s="85"/>
    </row>
    <row r="776" ht="15.75" customHeight="1">
      <c r="AR776" s="85"/>
      <c r="AY776" s="85"/>
      <c r="BF776" s="85"/>
    </row>
    <row r="777" ht="15.75" customHeight="1">
      <c r="AR777" s="85"/>
      <c r="AY777" s="85"/>
      <c r="BF777" s="85"/>
    </row>
    <row r="778" ht="15.75" customHeight="1">
      <c r="AR778" s="85"/>
      <c r="AY778" s="85"/>
      <c r="BF778" s="85"/>
    </row>
    <row r="779" ht="15.75" customHeight="1">
      <c r="AR779" s="85"/>
      <c r="AY779" s="85"/>
      <c r="BF779" s="85"/>
    </row>
    <row r="780" ht="15.75" customHeight="1">
      <c r="AR780" s="85"/>
      <c r="AY780" s="85"/>
      <c r="BF780" s="85"/>
    </row>
    <row r="781" ht="15.75" customHeight="1">
      <c r="AR781" s="85"/>
      <c r="AY781" s="85"/>
      <c r="BF781" s="85"/>
    </row>
    <row r="782" ht="15.75" customHeight="1">
      <c r="AR782" s="85"/>
      <c r="AY782" s="85"/>
      <c r="BF782" s="85"/>
    </row>
    <row r="783" ht="15.75" customHeight="1">
      <c r="AR783" s="85"/>
      <c r="AY783" s="85"/>
      <c r="BF783" s="85"/>
    </row>
    <row r="784" ht="15.75" customHeight="1">
      <c r="AR784" s="85"/>
      <c r="AY784" s="85"/>
      <c r="BF784" s="85"/>
    </row>
    <row r="785" ht="15.75" customHeight="1">
      <c r="AR785" s="85"/>
      <c r="AY785" s="85"/>
      <c r="BF785" s="85"/>
    </row>
    <row r="786" ht="15.75" customHeight="1">
      <c r="AR786" s="85"/>
      <c r="AY786" s="85"/>
      <c r="BF786" s="85"/>
    </row>
    <row r="787" ht="15.75" customHeight="1">
      <c r="AR787" s="85"/>
      <c r="AY787" s="85"/>
      <c r="BF787" s="85"/>
    </row>
    <row r="788" ht="15.75" customHeight="1">
      <c r="AR788" s="85"/>
      <c r="AY788" s="85"/>
      <c r="BF788" s="85"/>
    </row>
    <row r="789" ht="15.75" customHeight="1">
      <c r="AR789" s="85"/>
      <c r="AY789" s="85"/>
      <c r="BF789" s="85"/>
    </row>
    <row r="790" ht="15.75" customHeight="1">
      <c r="AR790" s="85"/>
      <c r="AY790" s="85"/>
      <c r="BF790" s="85"/>
    </row>
    <row r="791" ht="15.75" customHeight="1">
      <c r="AR791" s="85"/>
      <c r="AY791" s="85"/>
      <c r="BF791" s="85"/>
    </row>
    <row r="792" ht="15.75" customHeight="1">
      <c r="AR792" s="85"/>
      <c r="AY792" s="85"/>
      <c r="BF792" s="85"/>
    </row>
    <row r="793" ht="15.75" customHeight="1">
      <c r="AR793" s="85"/>
      <c r="AY793" s="85"/>
      <c r="BF793" s="85"/>
    </row>
    <row r="794" ht="15.75" customHeight="1">
      <c r="AR794" s="85"/>
      <c r="AY794" s="85"/>
      <c r="BF794" s="85"/>
    </row>
    <row r="795" ht="15.75" customHeight="1">
      <c r="AR795" s="85"/>
      <c r="AY795" s="85"/>
      <c r="BF795" s="85"/>
    </row>
    <row r="796" ht="15.75" customHeight="1">
      <c r="AR796" s="85"/>
      <c r="AY796" s="85"/>
      <c r="BF796" s="85"/>
    </row>
    <row r="797" ht="15.75" customHeight="1">
      <c r="AR797" s="85"/>
      <c r="AY797" s="85"/>
      <c r="BF797" s="85"/>
    </row>
    <row r="798" ht="15.75" customHeight="1">
      <c r="AR798" s="85"/>
      <c r="AY798" s="85"/>
      <c r="BF798" s="85"/>
    </row>
    <row r="799" ht="15.75" customHeight="1">
      <c r="AR799" s="85"/>
      <c r="AY799" s="85"/>
      <c r="BF799" s="85"/>
    </row>
    <row r="800" ht="15.75" customHeight="1">
      <c r="AR800" s="85"/>
      <c r="AY800" s="85"/>
      <c r="BF800" s="85"/>
    </row>
    <row r="801" ht="15.75" customHeight="1">
      <c r="AR801" s="85"/>
      <c r="AY801" s="85"/>
      <c r="BF801" s="85"/>
    </row>
    <row r="802" ht="15.75" customHeight="1">
      <c r="AR802" s="85"/>
      <c r="AY802" s="85"/>
      <c r="BF802" s="85"/>
    </row>
    <row r="803" ht="15.75" customHeight="1">
      <c r="AR803" s="85"/>
      <c r="AY803" s="85"/>
      <c r="BF803" s="85"/>
    </row>
    <row r="804" ht="15.75" customHeight="1">
      <c r="AR804" s="85"/>
      <c r="AY804" s="85"/>
      <c r="BF804" s="85"/>
    </row>
    <row r="805" ht="15.75" customHeight="1">
      <c r="AR805" s="85"/>
      <c r="AY805" s="85"/>
      <c r="BF805" s="85"/>
    </row>
    <row r="806" ht="15.75" customHeight="1">
      <c r="AR806" s="85"/>
      <c r="AY806" s="85"/>
      <c r="BF806" s="85"/>
    </row>
    <row r="807" ht="15.75" customHeight="1">
      <c r="AR807" s="85"/>
      <c r="AY807" s="85"/>
      <c r="BF807" s="85"/>
    </row>
    <row r="808" ht="15.75" customHeight="1">
      <c r="AR808" s="85"/>
      <c r="AY808" s="85"/>
      <c r="BF808" s="85"/>
    </row>
    <row r="809" ht="15.75" customHeight="1">
      <c r="AR809" s="85"/>
      <c r="AY809" s="85"/>
      <c r="BF809" s="85"/>
    </row>
    <row r="810" ht="15.75" customHeight="1">
      <c r="AR810" s="85"/>
      <c r="AY810" s="85"/>
      <c r="BF810" s="85"/>
    </row>
    <row r="811" ht="15.75" customHeight="1">
      <c r="AR811" s="85"/>
      <c r="AY811" s="85"/>
      <c r="BF811" s="85"/>
    </row>
    <row r="812" ht="15.75" customHeight="1">
      <c r="AR812" s="85"/>
      <c r="AY812" s="85"/>
      <c r="BF812" s="85"/>
    </row>
    <row r="813" ht="15.75" customHeight="1">
      <c r="AR813" s="85"/>
      <c r="AY813" s="85"/>
      <c r="BF813" s="85"/>
    </row>
    <row r="814" ht="15.75" customHeight="1">
      <c r="AR814" s="85"/>
      <c r="AY814" s="85"/>
      <c r="BF814" s="85"/>
    </row>
    <row r="815" ht="15.75" customHeight="1">
      <c r="AR815" s="85"/>
      <c r="AY815" s="85"/>
      <c r="BF815" s="85"/>
    </row>
    <row r="816" ht="15.75" customHeight="1">
      <c r="AR816" s="85"/>
      <c r="AY816" s="85"/>
      <c r="BF816" s="85"/>
    </row>
    <row r="817" ht="15.75" customHeight="1">
      <c r="AR817" s="85"/>
      <c r="AY817" s="85"/>
      <c r="BF817" s="85"/>
    </row>
    <row r="818" ht="15.75" customHeight="1">
      <c r="AR818" s="85"/>
      <c r="AY818" s="85"/>
      <c r="BF818" s="85"/>
    </row>
    <row r="819" ht="15.75" customHeight="1">
      <c r="AR819" s="85"/>
      <c r="AY819" s="85"/>
      <c r="BF819" s="85"/>
    </row>
    <row r="820" ht="15.75" customHeight="1">
      <c r="AR820" s="85"/>
      <c r="AY820" s="85"/>
      <c r="BF820" s="85"/>
    </row>
    <row r="821" ht="15.75" customHeight="1">
      <c r="AR821" s="85"/>
      <c r="AY821" s="85"/>
      <c r="BF821" s="85"/>
    </row>
    <row r="822" ht="15.75" customHeight="1">
      <c r="AR822" s="85"/>
      <c r="AY822" s="85"/>
      <c r="BF822" s="85"/>
    </row>
    <row r="823" ht="15.75" customHeight="1">
      <c r="AR823" s="85"/>
      <c r="AY823" s="85"/>
      <c r="BF823" s="85"/>
    </row>
    <row r="824" ht="15.75" customHeight="1">
      <c r="AR824" s="85"/>
      <c r="AY824" s="85"/>
      <c r="BF824" s="85"/>
    </row>
    <row r="825" ht="15.75" customHeight="1">
      <c r="AR825" s="85"/>
      <c r="AY825" s="85"/>
      <c r="BF825" s="85"/>
    </row>
    <row r="826" ht="15.75" customHeight="1">
      <c r="AR826" s="85"/>
      <c r="AY826" s="85"/>
      <c r="BF826" s="85"/>
    </row>
    <row r="827" ht="15.75" customHeight="1">
      <c r="AR827" s="85"/>
      <c r="AY827" s="85"/>
      <c r="BF827" s="85"/>
    </row>
    <row r="828" ht="15.75" customHeight="1">
      <c r="AR828" s="85"/>
      <c r="AY828" s="85"/>
      <c r="BF828" s="85"/>
    </row>
    <row r="829" ht="15.75" customHeight="1">
      <c r="AR829" s="85"/>
      <c r="AY829" s="85"/>
      <c r="BF829" s="85"/>
    </row>
    <row r="830" ht="15.75" customHeight="1">
      <c r="AR830" s="85"/>
      <c r="AY830" s="85"/>
      <c r="BF830" s="85"/>
    </row>
    <row r="831" ht="15.75" customHeight="1">
      <c r="AR831" s="85"/>
      <c r="AY831" s="85"/>
      <c r="BF831" s="85"/>
    </row>
    <row r="832" ht="15.75" customHeight="1">
      <c r="AR832" s="85"/>
      <c r="AY832" s="85"/>
      <c r="BF832" s="85"/>
    </row>
    <row r="833" ht="15.75" customHeight="1">
      <c r="AR833" s="85"/>
      <c r="AY833" s="85"/>
      <c r="BF833" s="85"/>
    </row>
    <row r="834" ht="15.75" customHeight="1">
      <c r="AR834" s="85"/>
      <c r="AY834" s="85"/>
      <c r="BF834" s="85"/>
    </row>
    <row r="835" ht="15.75" customHeight="1">
      <c r="AR835" s="85"/>
      <c r="AY835" s="85"/>
      <c r="BF835" s="85"/>
    </row>
    <row r="836" ht="15.75" customHeight="1">
      <c r="AR836" s="85"/>
      <c r="AY836" s="85"/>
      <c r="BF836" s="85"/>
    </row>
    <row r="837" ht="15.75" customHeight="1">
      <c r="AR837" s="85"/>
      <c r="AY837" s="85"/>
      <c r="BF837" s="85"/>
    </row>
    <row r="838" ht="15.75" customHeight="1">
      <c r="AR838" s="85"/>
      <c r="AY838" s="85"/>
      <c r="BF838" s="85"/>
    </row>
    <row r="839" ht="15.75" customHeight="1">
      <c r="AR839" s="85"/>
      <c r="AY839" s="85"/>
      <c r="BF839" s="85"/>
    </row>
    <row r="840" ht="15.75" customHeight="1">
      <c r="AR840" s="85"/>
      <c r="AY840" s="85"/>
      <c r="BF840" s="85"/>
    </row>
    <row r="841" ht="15.75" customHeight="1">
      <c r="AR841" s="85"/>
      <c r="AY841" s="85"/>
      <c r="BF841" s="85"/>
    </row>
    <row r="842" ht="15.75" customHeight="1">
      <c r="AR842" s="85"/>
      <c r="AY842" s="85"/>
      <c r="BF842" s="85"/>
    </row>
    <row r="843" ht="15.75" customHeight="1">
      <c r="AR843" s="85"/>
      <c r="AY843" s="85"/>
      <c r="BF843" s="85"/>
    </row>
    <row r="844" ht="15.75" customHeight="1">
      <c r="AR844" s="85"/>
      <c r="AY844" s="85"/>
      <c r="BF844" s="85"/>
    </row>
    <row r="845" ht="15.75" customHeight="1">
      <c r="AR845" s="85"/>
      <c r="AY845" s="85"/>
      <c r="BF845" s="85"/>
    </row>
    <row r="846" ht="15.75" customHeight="1">
      <c r="AR846" s="85"/>
      <c r="AY846" s="85"/>
      <c r="BF846" s="85"/>
    </row>
    <row r="847" ht="15.75" customHeight="1">
      <c r="AR847" s="85"/>
      <c r="AY847" s="85"/>
      <c r="BF847" s="85"/>
    </row>
    <row r="848" ht="15.75" customHeight="1">
      <c r="AR848" s="85"/>
      <c r="AY848" s="85"/>
      <c r="BF848" s="85"/>
    </row>
    <row r="849" ht="15.75" customHeight="1">
      <c r="AR849" s="85"/>
      <c r="AY849" s="85"/>
      <c r="BF849" s="85"/>
    </row>
    <row r="850" ht="15.75" customHeight="1">
      <c r="AR850" s="85"/>
      <c r="AY850" s="85"/>
      <c r="BF850" s="85"/>
    </row>
    <row r="851" ht="15.75" customHeight="1">
      <c r="AR851" s="85"/>
      <c r="AY851" s="85"/>
      <c r="BF851" s="85"/>
    </row>
    <row r="852" ht="15.75" customHeight="1">
      <c r="AR852" s="85"/>
      <c r="AY852" s="85"/>
      <c r="BF852" s="85"/>
    </row>
    <row r="853" ht="15.75" customHeight="1">
      <c r="AR853" s="85"/>
      <c r="AY853" s="85"/>
      <c r="BF853" s="85"/>
    </row>
    <row r="854" ht="15.75" customHeight="1">
      <c r="AR854" s="85"/>
      <c r="AY854" s="85"/>
      <c r="BF854" s="85"/>
    </row>
    <row r="855" ht="15.75" customHeight="1">
      <c r="AR855" s="85"/>
      <c r="AY855" s="85"/>
      <c r="BF855" s="85"/>
    </row>
    <row r="856" ht="15.75" customHeight="1">
      <c r="AR856" s="85"/>
      <c r="AY856" s="85"/>
      <c r="BF856" s="85"/>
    </row>
    <row r="857" ht="15.75" customHeight="1">
      <c r="AR857" s="85"/>
      <c r="AY857" s="85"/>
      <c r="BF857" s="85"/>
    </row>
    <row r="858" ht="15.75" customHeight="1">
      <c r="AR858" s="85"/>
      <c r="AY858" s="85"/>
      <c r="BF858" s="85"/>
    </row>
    <row r="859" ht="15.75" customHeight="1">
      <c r="AR859" s="85"/>
      <c r="AY859" s="85"/>
      <c r="BF859" s="85"/>
    </row>
    <row r="860" ht="15.75" customHeight="1">
      <c r="AR860" s="85"/>
      <c r="AY860" s="85"/>
      <c r="BF860" s="85"/>
    </row>
    <row r="861" ht="15.75" customHeight="1">
      <c r="AR861" s="85"/>
      <c r="AY861" s="85"/>
      <c r="BF861" s="85"/>
    </row>
    <row r="862" ht="15.75" customHeight="1">
      <c r="AR862" s="85"/>
      <c r="AY862" s="85"/>
      <c r="BF862" s="85"/>
    </row>
    <row r="863" ht="15.75" customHeight="1">
      <c r="AR863" s="85"/>
      <c r="AY863" s="85"/>
      <c r="BF863" s="85"/>
    </row>
    <row r="864" ht="15.75" customHeight="1">
      <c r="AR864" s="85"/>
      <c r="AY864" s="85"/>
      <c r="BF864" s="85"/>
    </row>
    <row r="865" ht="15.75" customHeight="1">
      <c r="AR865" s="85"/>
      <c r="AY865" s="85"/>
      <c r="BF865" s="85"/>
    </row>
    <row r="866" ht="15.75" customHeight="1">
      <c r="AR866" s="85"/>
      <c r="AY866" s="85"/>
      <c r="BF866" s="85"/>
    </row>
    <row r="867" ht="15.75" customHeight="1">
      <c r="AR867" s="85"/>
      <c r="AY867" s="85"/>
      <c r="BF867" s="85"/>
    </row>
    <row r="868" ht="15.75" customHeight="1">
      <c r="AR868" s="85"/>
      <c r="AY868" s="85"/>
      <c r="BF868" s="85"/>
    </row>
    <row r="869" ht="15.75" customHeight="1">
      <c r="AR869" s="85"/>
      <c r="AY869" s="85"/>
      <c r="BF869" s="85"/>
    </row>
    <row r="870" ht="15.75" customHeight="1">
      <c r="AR870" s="85"/>
      <c r="AY870" s="85"/>
      <c r="BF870" s="85"/>
    </row>
    <row r="871" ht="15.75" customHeight="1">
      <c r="AR871" s="85"/>
      <c r="AY871" s="85"/>
      <c r="BF871" s="85"/>
    </row>
    <row r="872" ht="15.75" customHeight="1">
      <c r="AR872" s="85"/>
      <c r="AY872" s="85"/>
      <c r="BF872" s="85"/>
    </row>
    <row r="873" ht="15.75" customHeight="1">
      <c r="AR873" s="85"/>
      <c r="AY873" s="85"/>
      <c r="BF873" s="85"/>
    </row>
    <row r="874" ht="15.75" customHeight="1">
      <c r="AR874" s="85"/>
      <c r="AY874" s="85"/>
      <c r="BF874" s="85"/>
    </row>
    <row r="875" ht="15.75" customHeight="1">
      <c r="AR875" s="85"/>
      <c r="AY875" s="85"/>
      <c r="BF875" s="85"/>
    </row>
    <row r="876" ht="15.75" customHeight="1">
      <c r="AR876" s="85"/>
      <c r="AY876" s="85"/>
      <c r="BF876" s="85"/>
    </row>
    <row r="877" ht="15.75" customHeight="1">
      <c r="AR877" s="85"/>
      <c r="AY877" s="85"/>
      <c r="BF877" s="85"/>
    </row>
    <row r="878" ht="15.75" customHeight="1">
      <c r="AR878" s="85"/>
      <c r="AY878" s="85"/>
      <c r="BF878" s="85"/>
    </row>
    <row r="879" ht="15.75" customHeight="1">
      <c r="AR879" s="85"/>
      <c r="AY879" s="85"/>
      <c r="BF879" s="85"/>
    </row>
    <row r="880" ht="15.75" customHeight="1">
      <c r="AR880" s="85"/>
      <c r="AY880" s="85"/>
      <c r="BF880" s="85"/>
    </row>
    <row r="881" ht="15.75" customHeight="1">
      <c r="AR881" s="85"/>
      <c r="AY881" s="85"/>
      <c r="BF881" s="85"/>
    </row>
    <row r="882" ht="15.75" customHeight="1">
      <c r="AR882" s="85"/>
      <c r="AY882" s="85"/>
      <c r="BF882" s="85"/>
    </row>
    <row r="883" ht="15.75" customHeight="1">
      <c r="AR883" s="85"/>
      <c r="AY883" s="85"/>
      <c r="BF883" s="85"/>
    </row>
    <row r="884" ht="15.75" customHeight="1">
      <c r="AR884" s="85"/>
      <c r="AY884" s="85"/>
      <c r="BF884" s="85"/>
    </row>
    <row r="885" ht="15.75" customHeight="1">
      <c r="AR885" s="85"/>
      <c r="AY885" s="85"/>
      <c r="BF885" s="85"/>
    </row>
    <row r="886" ht="15.75" customHeight="1">
      <c r="AR886" s="85"/>
      <c r="AY886" s="85"/>
      <c r="BF886" s="85"/>
    </row>
    <row r="887" ht="15.75" customHeight="1">
      <c r="AR887" s="85"/>
      <c r="AY887" s="85"/>
      <c r="BF887" s="85"/>
    </row>
    <row r="888" ht="15.75" customHeight="1">
      <c r="AR888" s="85"/>
      <c r="AY888" s="85"/>
      <c r="BF888" s="85"/>
    </row>
    <row r="889" ht="15.75" customHeight="1">
      <c r="AR889" s="85"/>
      <c r="AY889" s="85"/>
      <c r="BF889" s="85"/>
    </row>
    <row r="890" ht="15.75" customHeight="1">
      <c r="AR890" s="85"/>
      <c r="AY890" s="85"/>
      <c r="BF890" s="85"/>
    </row>
    <row r="891" ht="15.75" customHeight="1">
      <c r="AR891" s="85"/>
      <c r="AY891" s="85"/>
      <c r="BF891" s="85"/>
    </row>
    <row r="892" ht="15.75" customHeight="1">
      <c r="AR892" s="85"/>
      <c r="AY892" s="85"/>
      <c r="BF892" s="85"/>
    </row>
    <row r="893" ht="15.75" customHeight="1">
      <c r="AR893" s="85"/>
      <c r="AY893" s="85"/>
      <c r="BF893" s="85"/>
    </row>
    <row r="894" ht="15.75" customHeight="1">
      <c r="AR894" s="85"/>
      <c r="AY894" s="85"/>
      <c r="BF894" s="85"/>
    </row>
    <row r="895" ht="15.75" customHeight="1">
      <c r="AR895" s="85"/>
      <c r="AY895" s="85"/>
      <c r="BF895" s="85"/>
    </row>
    <row r="896" ht="15.75" customHeight="1">
      <c r="AR896" s="85"/>
      <c r="AY896" s="85"/>
      <c r="BF896" s="85"/>
    </row>
    <row r="897" ht="15.75" customHeight="1">
      <c r="AR897" s="85"/>
      <c r="AY897" s="85"/>
      <c r="BF897" s="85"/>
    </row>
    <row r="898" ht="15.75" customHeight="1">
      <c r="AR898" s="85"/>
      <c r="AY898" s="85"/>
      <c r="BF898" s="85"/>
    </row>
    <row r="899" ht="15.75" customHeight="1">
      <c r="AR899" s="85"/>
      <c r="AY899" s="85"/>
      <c r="BF899" s="85"/>
    </row>
    <row r="900" ht="15.75" customHeight="1">
      <c r="AR900" s="85"/>
      <c r="AY900" s="85"/>
      <c r="BF900" s="85"/>
    </row>
    <row r="901" ht="15.75" customHeight="1">
      <c r="AR901" s="85"/>
      <c r="AY901" s="85"/>
      <c r="BF901" s="85"/>
    </row>
    <row r="902" ht="15.75" customHeight="1">
      <c r="AR902" s="85"/>
      <c r="AY902" s="85"/>
      <c r="BF902" s="85"/>
    </row>
    <row r="903" ht="15.75" customHeight="1">
      <c r="AR903" s="85"/>
      <c r="AY903" s="85"/>
      <c r="BF903" s="85"/>
    </row>
    <row r="904" ht="15.75" customHeight="1">
      <c r="AR904" s="85"/>
      <c r="AY904" s="85"/>
      <c r="BF904" s="85"/>
    </row>
    <row r="905" ht="15.75" customHeight="1">
      <c r="AR905" s="85"/>
      <c r="AY905" s="85"/>
      <c r="BF905" s="85"/>
    </row>
    <row r="906" ht="15.75" customHeight="1">
      <c r="AR906" s="85"/>
      <c r="AY906" s="85"/>
      <c r="BF906" s="85"/>
    </row>
    <row r="907" ht="15.75" customHeight="1">
      <c r="AR907" s="85"/>
      <c r="AY907" s="85"/>
      <c r="BF907" s="85"/>
    </row>
    <row r="908" ht="15.75" customHeight="1">
      <c r="AR908" s="85"/>
      <c r="AY908" s="85"/>
      <c r="BF908" s="85"/>
    </row>
    <row r="909" ht="15.75" customHeight="1">
      <c r="AR909" s="85"/>
      <c r="AY909" s="85"/>
      <c r="BF909" s="85"/>
    </row>
    <row r="910" ht="15.75" customHeight="1">
      <c r="AR910" s="85"/>
      <c r="AY910" s="85"/>
      <c r="BF910" s="85"/>
    </row>
    <row r="911" ht="15.75" customHeight="1">
      <c r="AR911" s="85"/>
      <c r="AY911" s="85"/>
      <c r="BF911" s="85"/>
    </row>
    <row r="912" ht="15.75" customHeight="1">
      <c r="AR912" s="85"/>
      <c r="AY912" s="85"/>
      <c r="BF912" s="85"/>
    </row>
    <row r="913" ht="15.75" customHeight="1">
      <c r="AR913" s="85"/>
      <c r="AY913" s="85"/>
      <c r="BF913" s="85"/>
    </row>
    <row r="914" ht="15.75" customHeight="1">
      <c r="AR914" s="85"/>
      <c r="AY914" s="85"/>
      <c r="BF914" s="85"/>
    </row>
    <row r="915" ht="15.75" customHeight="1">
      <c r="AR915" s="85"/>
      <c r="AY915" s="85"/>
      <c r="BF915" s="85"/>
    </row>
    <row r="916" ht="15.75" customHeight="1">
      <c r="AR916" s="85"/>
      <c r="AY916" s="85"/>
      <c r="BF916" s="85"/>
    </row>
    <row r="917" ht="15.75" customHeight="1">
      <c r="AR917" s="85"/>
      <c r="AY917" s="85"/>
      <c r="BF917" s="85"/>
    </row>
    <row r="918" ht="15.75" customHeight="1">
      <c r="AR918" s="85"/>
      <c r="AY918" s="85"/>
      <c r="BF918" s="85"/>
    </row>
    <row r="919" ht="15.75" customHeight="1">
      <c r="AR919" s="85"/>
      <c r="AY919" s="85"/>
      <c r="BF919" s="85"/>
    </row>
    <row r="920" ht="15.75" customHeight="1">
      <c r="AR920" s="85"/>
      <c r="AY920" s="85"/>
      <c r="BF920" s="85"/>
    </row>
    <row r="921" ht="15.75" customHeight="1">
      <c r="AR921" s="85"/>
      <c r="AY921" s="85"/>
      <c r="BF921" s="85"/>
    </row>
    <row r="922" ht="15.75" customHeight="1">
      <c r="AR922" s="85"/>
      <c r="AY922" s="85"/>
      <c r="BF922" s="85"/>
    </row>
    <row r="923" ht="15.75" customHeight="1">
      <c r="AR923" s="85"/>
      <c r="AY923" s="85"/>
      <c r="BF923" s="85"/>
    </row>
    <row r="924" ht="15.75" customHeight="1">
      <c r="AR924" s="85"/>
      <c r="AY924" s="85"/>
      <c r="BF924" s="85"/>
    </row>
    <row r="925" ht="15.75" customHeight="1">
      <c r="AR925" s="85"/>
      <c r="AY925" s="85"/>
      <c r="BF925" s="85"/>
    </row>
    <row r="926" ht="15.75" customHeight="1">
      <c r="AR926" s="85"/>
      <c r="AY926" s="85"/>
      <c r="BF926" s="85"/>
    </row>
    <row r="927" ht="15.75" customHeight="1">
      <c r="AR927" s="85"/>
      <c r="AY927" s="85"/>
      <c r="BF927" s="85"/>
    </row>
    <row r="928" ht="15.75" customHeight="1">
      <c r="AR928" s="85"/>
      <c r="AY928" s="85"/>
      <c r="BF928" s="85"/>
    </row>
    <row r="929" ht="15.75" customHeight="1">
      <c r="AR929" s="85"/>
      <c r="AY929" s="85"/>
      <c r="BF929" s="85"/>
    </row>
    <row r="930" ht="15.75" customHeight="1">
      <c r="AR930" s="85"/>
      <c r="AY930" s="85"/>
      <c r="BF930" s="85"/>
    </row>
    <row r="931" ht="15.75" customHeight="1">
      <c r="AR931" s="85"/>
      <c r="AY931" s="85"/>
      <c r="BF931" s="85"/>
    </row>
    <row r="932" ht="15.75" customHeight="1">
      <c r="AR932" s="85"/>
      <c r="AY932" s="85"/>
      <c r="BF932" s="85"/>
    </row>
    <row r="933" ht="15.75" customHeight="1">
      <c r="AR933" s="85"/>
      <c r="AY933" s="85"/>
      <c r="BF933" s="85"/>
    </row>
    <row r="934" ht="15.75" customHeight="1">
      <c r="AR934" s="85"/>
      <c r="AY934" s="85"/>
      <c r="BF934" s="85"/>
    </row>
    <row r="935" ht="15.75" customHeight="1">
      <c r="AR935" s="85"/>
      <c r="AY935" s="85"/>
      <c r="BF935" s="85"/>
    </row>
    <row r="936" ht="15.75" customHeight="1">
      <c r="AR936" s="85"/>
      <c r="AY936" s="85"/>
      <c r="BF936" s="85"/>
    </row>
    <row r="937" ht="15.75" customHeight="1">
      <c r="AR937" s="85"/>
      <c r="AY937" s="85"/>
      <c r="BF937" s="85"/>
    </row>
    <row r="938" ht="15.75" customHeight="1">
      <c r="AR938" s="85"/>
      <c r="AY938" s="85"/>
      <c r="BF938" s="85"/>
    </row>
    <row r="939" ht="15.75" customHeight="1">
      <c r="AR939" s="85"/>
      <c r="AY939" s="85"/>
      <c r="BF939" s="85"/>
    </row>
    <row r="940" ht="15.75" customHeight="1">
      <c r="AR940" s="85"/>
      <c r="AY940" s="85"/>
      <c r="BF940" s="85"/>
    </row>
    <row r="941" ht="15.75" customHeight="1">
      <c r="AR941" s="85"/>
      <c r="AY941" s="85"/>
      <c r="BF941" s="85"/>
    </row>
    <row r="942" ht="15.75" customHeight="1">
      <c r="AR942" s="85"/>
      <c r="AY942" s="85"/>
      <c r="BF942" s="85"/>
    </row>
    <row r="943" ht="15.75" customHeight="1">
      <c r="AR943" s="85"/>
      <c r="AY943" s="85"/>
      <c r="BF943" s="85"/>
    </row>
    <row r="944" ht="15.75" customHeight="1">
      <c r="AR944" s="85"/>
      <c r="AY944" s="85"/>
      <c r="BF944" s="85"/>
    </row>
    <row r="945" ht="15.75" customHeight="1">
      <c r="AR945" s="85"/>
      <c r="AY945" s="85"/>
      <c r="BF945" s="85"/>
    </row>
    <row r="946" ht="15.75" customHeight="1">
      <c r="AR946" s="85"/>
      <c r="AY946" s="85"/>
      <c r="BF946" s="85"/>
    </row>
    <row r="947" ht="15.75" customHeight="1">
      <c r="AR947" s="85"/>
      <c r="AY947" s="85"/>
      <c r="BF947" s="85"/>
    </row>
    <row r="948" ht="15.75" customHeight="1">
      <c r="AR948" s="85"/>
      <c r="AY948" s="85"/>
      <c r="BF948" s="85"/>
    </row>
    <row r="949" ht="15.75" customHeight="1">
      <c r="AR949" s="85"/>
      <c r="AY949" s="85"/>
      <c r="BF949" s="85"/>
    </row>
    <row r="950" ht="15.75" customHeight="1">
      <c r="AR950" s="85"/>
      <c r="AY950" s="85"/>
      <c r="BF950" s="85"/>
    </row>
    <row r="951" ht="15.75" customHeight="1">
      <c r="AR951" s="85"/>
      <c r="AY951" s="85"/>
      <c r="BF951" s="85"/>
    </row>
    <row r="952" ht="15.75" customHeight="1">
      <c r="AR952" s="85"/>
      <c r="AY952" s="85"/>
      <c r="BF952" s="85"/>
    </row>
    <row r="953" ht="15.75" customHeight="1">
      <c r="AR953" s="85"/>
      <c r="AY953" s="85"/>
      <c r="BF953" s="85"/>
    </row>
    <row r="954" ht="15.75" customHeight="1">
      <c r="AR954" s="85"/>
      <c r="AY954" s="85"/>
      <c r="BF954" s="85"/>
    </row>
    <row r="955" ht="15.75" customHeight="1">
      <c r="AR955" s="85"/>
      <c r="AY955" s="85"/>
      <c r="BF955" s="85"/>
    </row>
    <row r="956" ht="15.75" customHeight="1">
      <c r="AR956" s="85"/>
      <c r="AY956" s="85"/>
      <c r="BF956" s="85"/>
    </row>
    <row r="957" ht="15.75" customHeight="1">
      <c r="AR957" s="85"/>
      <c r="AY957" s="85"/>
      <c r="BF957" s="85"/>
    </row>
    <row r="958" ht="15.75" customHeight="1">
      <c r="AR958" s="85"/>
      <c r="AY958" s="85"/>
      <c r="BF958" s="85"/>
    </row>
    <row r="959" ht="15.75" customHeight="1">
      <c r="AR959" s="85"/>
      <c r="AY959" s="85"/>
      <c r="BF959" s="85"/>
    </row>
    <row r="960" ht="15.75" customHeight="1">
      <c r="AR960" s="85"/>
      <c r="AY960" s="85"/>
      <c r="BF960" s="85"/>
    </row>
    <row r="961" ht="15.75" customHeight="1">
      <c r="AR961" s="85"/>
      <c r="AY961" s="85"/>
      <c r="BF961" s="85"/>
    </row>
    <row r="962" ht="15.75" customHeight="1">
      <c r="AR962" s="85"/>
      <c r="AY962" s="85"/>
      <c r="BF962" s="85"/>
    </row>
    <row r="963" ht="15.75" customHeight="1">
      <c r="AR963" s="85"/>
      <c r="AY963" s="85"/>
      <c r="BF963" s="85"/>
    </row>
    <row r="964" ht="15.75" customHeight="1">
      <c r="AR964" s="85"/>
      <c r="AY964" s="85"/>
      <c r="BF964" s="85"/>
    </row>
    <row r="965" ht="15.75" customHeight="1">
      <c r="AR965" s="85"/>
      <c r="AY965" s="85"/>
      <c r="BF965" s="85"/>
    </row>
    <row r="966" ht="15.75" customHeight="1">
      <c r="AR966" s="85"/>
      <c r="AY966" s="85"/>
      <c r="BF966" s="85"/>
    </row>
    <row r="967" ht="15.75" customHeight="1">
      <c r="AR967" s="85"/>
      <c r="AY967" s="85"/>
      <c r="BF967" s="85"/>
    </row>
    <row r="968" ht="15.75" customHeight="1">
      <c r="AR968" s="85"/>
      <c r="AY968" s="85"/>
      <c r="BF968" s="85"/>
    </row>
    <row r="969" ht="15.75" customHeight="1">
      <c r="AR969" s="85"/>
      <c r="AY969" s="85"/>
      <c r="BF969" s="85"/>
    </row>
    <row r="970" ht="15.75" customHeight="1">
      <c r="AR970" s="85"/>
      <c r="AY970" s="85"/>
      <c r="BF970" s="85"/>
    </row>
    <row r="971" ht="15.75" customHeight="1">
      <c r="AR971" s="85"/>
      <c r="AY971" s="85"/>
      <c r="BF971" s="85"/>
    </row>
    <row r="972" ht="15.75" customHeight="1">
      <c r="AR972" s="85"/>
      <c r="AY972" s="85"/>
      <c r="BF972" s="85"/>
    </row>
    <row r="973" ht="15.75" customHeight="1">
      <c r="AR973" s="85"/>
      <c r="AY973" s="85"/>
      <c r="BF973" s="85"/>
    </row>
    <row r="974" ht="15.75" customHeight="1">
      <c r="AR974" s="85"/>
      <c r="AY974" s="85"/>
      <c r="BF974" s="85"/>
    </row>
    <row r="975" ht="15.75" customHeight="1">
      <c r="AR975" s="85"/>
      <c r="AY975" s="85"/>
      <c r="BF975" s="85"/>
    </row>
    <row r="976" ht="15.75" customHeight="1">
      <c r="AR976" s="85"/>
      <c r="AY976" s="85"/>
      <c r="BF976" s="85"/>
    </row>
    <row r="977" ht="15.75" customHeight="1">
      <c r="AR977" s="85"/>
      <c r="AY977" s="85"/>
      <c r="BF977" s="85"/>
    </row>
    <row r="978" ht="15.75" customHeight="1">
      <c r="AR978" s="85"/>
      <c r="AY978" s="85"/>
      <c r="BF978" s="85"/>
    </row>
    <row r="979" ht="15.75" customHeight="1">
      <c r="AR979" s="85"/>
      <c r="AY979" s="85"/>
      <c r="BF979" s="85"/>
    </row>
    <row r="980" ht="15.75" customHeight="1">
      <c r="AR980" s="85"/>
      <c r="AY980" s="85"/>
      <c r="BF980" s="85"/>
    </row>
    <row r="981" ht="15.75" customHeight="1">
      <c r="AR981" s="85"/>
      <c r="AY981" s="85"/>
      <c r="BF981" s="85"/>
    </row>
    <row r="982" ht="15.75" customHeight="1">
      <c r="AR982" s="85"/>
      <c r="AY982" s="85"/>
      <c r="BF982" s="85"/>
    </row>
    <row r="983" ht="15.75" customHeight="1">
      <c r="AR983" s="85"/>
      <c r="AY983" s="85"/>
      <c r="BF983" s="85"/>
    </row>
    <row r="984" ht="15.75" customHeight="1">
      <c r="AR984" s="85"/>
      <c r="AY984" s="85"/>
      <c r="BF984" s="85"/>
    </row>
    <row r="985" ht="15.75" customHeight="1">
      <c r="AR985" s="85"/>
      <c r="AY985" s="85"/>
      <c r="BF985" s="85"/>
    </row>
    <row r="986" ht="15.75" customHeight="1">
      <c r="AR986" s="85"/>
      <c r="AY986" s="85"/>
      <c r="BF986" s="85"/>
    </row>
    <row r="987" ht="15.75" customHeight="1">
      <c r="AR987" s="85"/>
      <c r="AY987" s="85"/>
      <c r="BF987" s="85"/>
    </row>
    <row r="988" ht="15.75" customHeight="1">
      <c r="AR988" s="85"/>
      <c r="AY988" s="85"/>
      <c r="BF988" s="85"/>
    </row>
    <row r="989" ht="15.75" customHeight="1">
      <c r="AR989" s="85"/>
      <c r="AY989" s="85"/>
      <c r="BF989" s="85"/>
    </row>
    <row r="990" ht="15.75" customHeight="1">
      <c r="AR990" s="85"/>
      <c r="AY990" s="85"/>
      <c r="BF990" s="85"/>
    </row>
    <row r="991" ht="15.75" customHeight="1">
      <c r="AR991" s="85"/>
      <c r="AY991" s="85"/>
      <c r="BF991" s="85"/>
    </row>
    <row r="992" ht="15.75" customHeight="1">
      <c r="AR992" s="85"/>
      <c r="AY992" s="85"/>
      <c r="BF992" s="85"/>
    </row>
    <row r="993" ht="15.75" customHeight="1">
      <c r="AR993" s="85"/>
      <c r="AY993" s="85"/>
      <c r="BF993" s="85"/>
    </row>
    <row r="994" ht="15.75" customHeight="1">
      <c r="AR994" s="85"/>
      <c r="AY994" s="85"/>
      <c r="BF994" s="85"/>
    </row>
    <row r="995" ht="15.75" customHeight="1">
      <c r="AR995" s="85"/>
      <c r="AY995" s="85"/>
      <c r="BF995" s="85"/>
    </row>
    <row r="996" ht="15.75" customHeight="1">
      <c r="AR996" s="85"/>
      <c r="AY996" s="85"/>
      <c r="BF996" s="85"/>
    </row>
    <row r="997" ht="15.75" customHeight="1">
      <c r="AR997" s="85"/>
      <c r="AY997" s="85"/>
      <c r="BF997" s="85"/>
    </row>
    <row r="998" ht="15.75" customHeight="1">
      <c r="AR998" s="85"/>
      <c r="AY998" s="85"/>
      <c r="BF998" s="85"/>
    </row>
    <row r="999" ht="15.75" customHeight="1">
      <c r="AR999" s="85"/>
      <c r="AY999" s="85"/>
      <c r="BF999" s="85"/>
    </row>
    <row r="1000" ht="15.75" customHeight="1">
      <c r="AR1000" s="85"/>
      <c r="AY1000" s="85"/>
      <c r="BF1000" s="85"/>
    </row>
  </sheetData>
  <mergeCells count="10">
    <mergeCell ref="AL3:AR3"/>
    <mergeCell ref="AS3:AY3"/>
    <mergeCell ref="AZ3:BF3"/>
    <mergeCell ref="A1:B1"/>
    <mergeCell ref="A2:B2"/>
    <mergeCell ref="C3:G3"/>
    <mergeCell ref="J3:N3"/>
    <mergeCell ref="Q3:U3"/>
    <mergeCell ref="X3:AD3"/>
    <mergeCell ref="AE3:AK3"/>
  </mergeCells>
  <hyperlinks>
    <hyperlink r:id="rId1" ref="A3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8.13"/>
    <col customWidth="1" min="2" max="2" width="33.75"/>
    <col customWidth="1" min="3" max="7" width="12.63"/>
  </cols>
  <sheetData>
    <row r="1" ht="15.75" customHeight="1">
      <c r="A1" s="112" t="s">
        <v>0</v>
      </c>
      <c r="B1" s="2"/>
      <c r="C1" s="113"/>
      <c r="D1" s="113"/>
      <c r="E1" s="113"/>
      <c r="F1" s="113"/>
      <c r="G1" s="113"/>
      <c r="H1" s="113"/>
      <c r="I1" s="113"/>
      <c r="J1" s="113"/>
      <c r="K1" s="114"/>
      <c r="L1" s="114"/>
      <c r="M1" s="114"/>
      <c r="N1" s="114"/>
      <c r="O1" s="114"/>
      <c r="P1" s="114"/>
      <c r="Q1" s="114"/>
      <c r="R1" s="113"/>
      <c r="S1" s="113"/>
      <c r="T1" s="113"/>
      <c r="U1" s="113"/>
      <c r="V1" s="113"/>
      <c r="W1" s="113"/>
      <c r="X1" s="113"/>
    </row>
    <row r="2" ht="15.75" customHeight="1">
      <c r="A2" s="115" t="s">
        <v>1</v>
      </c>
      <c r="B2" s="5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3"/>
      <c r="S2" s="113"/>
      <c r="T2" s="113"/>
      <c r="U2" s="113"/>
      <c r="V2" s="113"/>
      <c r="W2" s="113"/>
      <c r="X2" s="113"/>
    </row>
    <row r="3" ht="15.75" customHeight="1">
      <c r="A3" s="6" t="s">
        <v>2</v>
      </c>
      <c r="B3" s="7" t="s">
        <v>3</v>
      </c>
      <c r="C3" s="116">
        <v>45778.0</v>
      </c>
      <c r="D3" s="2"/>
      <c r="E3" s="2"/>
      <c r="F3" s="2"/>
      <c r="G3" s="2"/>
      <c r="H3" s="9"/>
      <c r="I3" s="117"/>
      <c r="J3" s="117"/>
      <c r="K3" s="116">
        <v>45809.0</v>
      </c>
      <c r="L3" s="2"/>
      <c r="M3" s="2"/>
      <c r="N3" s="2"/>
      <c r="O3" s="2"/>
      <c r="P3" s="2"/>
      <c r="Q3" s="9"/>
      <c r="R3" s="118">
        <v>45839.0</v>
      </c>
      <c r="S3" s="2"/>
      <c r="T3" s="2"/>
      <c r="U3" s="2"/>
      <c r="V3" s="2"/>
      <c r="W3" s="2"/>
      <c r="X3" s="9"/>
      <c r="Y3" s="118">
        <v>45870.0</v>
      </c>
      <c r="Z3" s="2"/>
      <c r="AA3" s="2"/>
      <c r="AB3" s="2"/>
      <c r="AC3" s="2"/>
      <c r="AD3" s="2"/>
      <c r="AE3" s="9"/>
      <c r="AF3" s="118">
        <v>45901.0</v>
      </c>
      <c r="AG3" s="2"/>
      <c r="AH3" s="2"/>
      <c r="AI3" s="2"/>
      <c r="AJ3" s="2"/>
      <c r="AK3" s="2"/>
      <c r="AL3" s="9"/>
      <c r="AM3" s="118">
        <v>45931.0</v>
      </c>
      <c r="AN3" s="2"/>
      <c r="AO3" s="2"/>
      <c r="AP3" s="2"/>
      <c r="AQ3" s="2"/>
      <c r="AR3" s="2"/>
      <c r="AS3" s="9"/>
      <c r="AT3" s="119">
        <v>45962.0</v>
      </c>
      <c r="AU3" s="120"/>
      <c r="AV3" s="120"/>
      <c r="AW3" s="120"/>
      <c r="AX3" s="120"/>
      <c r="AY3" s="120"/>
      <c r="AZ3" s="120"/>
      <c r="BA3" s="119">
        <v>45992.0</v>
      </c>
      <c r="BB3" s="120"/>
      <c r="BC3" s="120"/>
      <c r="BD3" s="120"/>
      <c r="BE3" s="120"/>
      <c r="BF3" s="120"/>
      <c r="BG3" s="120"/>
      <c r="BH3" s="119">
        <v>46023.0</v>
      </c>
      <c r="BI3" s="120"/>
      <c r="BJ3" s="120"/>
      <c r="BK3" s="120"/>
      <c r="BL3" s="120"/>
      <c r="BM3" s="120"/>
      <c r="BN3" s="121"/>
      <c r="BO3" s="119">
        <v>46054.0</v>
      </c>
      <c r="BP3" s="120"/>
      <c r="BQ3" s="120"/>
      <c r="BR3" s="120"/>
      <c r="BS3" s="120"/>
      <c r="BT3" s="120"/>
      <c r="BU3" s="120"/>
      <c r="BV3" s="119">
        <v>46082.0</v>
      </c>
      <c r="BW3" s="120"/>
      <c r="BX3" s="120"/>
      <c r="BY3" s="120"/>
      <c r="BZ3" s="120"/>
      <c r="CA3" s="120"/>
      <c r="CB3" s="120"/>
      <c r="CC3" s="119">
        <v>46113.0</v>
      </c>
      <c r="CD3" s="120"/>
      <c r="CE3" s="120"/>
      <c r="CF3" s="120"/>
      <c r="CG3" s="120"/>
      <c r="CH3" s="120"/>
      <c r="CI3" s="120"/>
    </row>
    <row r="4" ht="15.75" customHeight="1">
      <c r="A4" s="122"/>
      <c r="B4" s="117"/>
      <c r="C4" s="123" t="s">
        <v>50</v>
      </c>
      <c r="D4" s="123" t="s">
        <v>51</v>
      </c>
      <c r="E4" s="123"/>
      <c r="F4" s="123" t="s">
        <v>53</v>
      </c>
      <c r="G4" s="45" t="s">
        <v>52</v>
      </c>
      <c r="H4" s="45" t="s">
        <v>57</v>
      </c>
      <c r="I4" s="124" t="s">
        <v>54</v>
      </c>
      <c r="J4" s="124" t="s">
        <v>55</v>
      </c>
      <c r="K4" s="123" t="s">
        <v>50</v>
      </c>
      <c r="L4" s="123" t="s">
        <v>51</v>
      </c>
      <c r="M4" s="123" t="s">
        <v>53</v>
      </c>
      <c r="N4" s="45" t="s">
        <v>52</v>
      </c>
      <c r="O4" s="45" t="s">
        <v>57</v>
      </c>
      <c r="P4" s="124" t="s">
        <v>54</v>
      </c>
      <c r="Q4" s="124" t="s">
        <v>55</v>
      </c>
      <c r="R4" s="123" t="s">
        <v>50</v>
      </c>
      <c r="S4" s="123" t="s">
        <v>51</v>
      </c>
      <c r="T4" s="123" t="s">
        <v>53</v>
      </c>
      <c r="U4" s="45" t="s">
        <v>52</v>
      </c>
      <c r="V4" s="45" t="s">
        <v>57</v>
      </c>
      <c r="W4" s="124" t="s">
        <v>54</v>
      </c>
      <c r="X4" s="124" t="s">
        <v>55</v>
      </c>
      <c r="Y4" s="123" t="s">
        <v>50</v>
      </c>
      <c r="Z4" s="123" t="s">
        <v>51</v>
      </c>
      <c r="AA4" s="123" t="s">
        <v>53</v>
      </c>
      <c r="AB4" s="45" t="s">
        <v>52</v>
      </c>
      <c r="AC4" s="45" t="s">
        <v>57</v>
      </c>
      <c r="AD4" s="124" t="s">
        <v>54</v>
      </c>
      <c r="AE4" s="124" t="s">
        <v>55</v>
      </c>
      <c r="AF4" s="123" t="s">
        <v>50</v>
      </c>
      <c r="AG4" s="123" t="s">
        <v>51</v>
      </c>
      <c r="AH4" s="123" t="s">
        <v>53</v>
      </c>
      <c r="AI4" s="45" t="s">
        <v>52</v>
      </c>
      <c r="AJ4" s="45" t="s">
        <v>57</v>
      </c>
      <c r="AK4" s="124" t="s">
        <v>54</v>
      </c>
      <c r="AL4" s="124" t="s">
        <v>55</v>
      </c>
      <c r="AM4" s="123" t="s">
        <v>50</v>
      </c>
      <c r="AN4" s="123" t="s">
        <v>51</v>
      </c>
      <c r="AO4" s="123" t="s">
        <v>53</v>
      </c>
      <c r="AP4" s="45" t="s">
        <v>52</v>
      </c>
      <c r="AQ4" s="45" t="s">
        <v>57</v>
      </c>
      <c r="AR4" s="124" t="s">
        <v>54</v>
      </c>
      <c r="AS4" s="124" t="s">
        <v>55</v>
      </c>
      <c r="AT4" s="123" t="s">
        <v>50</v>
      </c>
      <c r="AU4" s="123" t="s">
        <v>51</v>
      </c>
      <c r="AV4" s="123" t="s">
        <v>53</v>
      </c>
      <c r="AW4" s="45" t="s">
        <v>52</v>
      </c>
      <c r="AX4" s="45" t="s">
        <v>57</v>
      </c>
      <c r="AY4" s="124" t="s">
        <v>54</v>
      </c>
      <c r="AZ4" s="124" t="s">
        <v>55</v>
      </c>
      <c r="BA4" s="123" t="s">
        <v>50</v>
      </c>
      <c r="BB4" s="123" t="s">
        <v>51</v>
      </c>
      <c r="BC4" s="123" t="s">
        <v>53</v>
      </c>
      <c r="BD4" s="45" t="s">
        <v>52</v>
      </c>
      <c r="BE4" s="45" t="s">
        <v>57</v>
      </c>
      <c r="BF4" s="124" t="s">
        <v>54</v>
      </c>
      <c r="BG4" s="124" t="s">
        <v>55</v>
      </c>
      <c r="BH4" s="123" t="s">
        <v>50</v>
      </c>
      <c r="BI4" s="123" t="s">
        <v>51</v>
      </c>
      <c r="BJ4" s="123" t="s">
        <v>53</v>
      </c>
      <c r="BK4" s="45" t="s">
        <v>52</v>
      </c>
      <c r="BL4" s="45" t="s">
        <v>57</v>
      </c>
      <c r="BM4" s="124" t="s">
        <v>54</v>
      </c>
      <c r="BN4" s="124" t="s">
        <v>55</v>
      </c>
      <c r="BO4" s="123" t="s">
        <v>50</v>
      </c>
      <c r="BP4" s="123" t="s">
        <v>51</v>
      </c>
      <c r="BQ4" s="123" t="s">
        <v>53</v>
      </c>
      <c r="BR4" s="45" t="s">
        <v>52</v>
      </c>
      <c r="BS4" s="45" t="s">
        <v>57</v>
      </c>
      <c r="BT4" s="124" t="s">
        <v>54</v>
      </c>
      <c r="BU4" s="124" t="s">
        <v>55</v>
      </c>
      <c r="BV4" s="123" t="s">
        <v>50</v>
      </c>
      <c r="BW4" s="123" t="s">
        <v>51</v>
      </c>
      <c r="BX4" s="123" t="s">
        <v>53</v>
      </c>
      <c r="BY4" s="45" t="s">
        <v>52</v>
      </c>
      <c r="BZ4" s="45" t="s">
        <v>57</v>
      </c>
      <c r="CA4" s="124" t="s">
        <v>54</v>
      </c>
      <c r="CB4" s="124" t="s">
        <v>55</v>
      </c>
      <c r="CC4" s="123" t="s">
        <v>50</v>
      </c>
      <c r="CD4" s="123" t="s">
        <v>51</v>
      </c>
      <c r="CE4" s="123" t="s">
        <v>53</v>
      </c>
      <c r="CF4" s="45" t="s">
        <v>52</v>
      </c>
      <c r="CG4" s="45" t="s">
        <v>57</v>
      </c>
      <c r="CH4" s="124" t="s">
        <v>54</v>
      </c>
      <c r="CI4" s="124" t="s">
        <v>55</v>
      </c>
    </row>
    <row r="5" ht="15.75" customHeight="1">
      <c r="A5" s="122"/>
      <c r="B5" s="125" t="s">
        <v>10</v>
      </c>
      <c r="C5" s="114">
        <v>5.0</v>
      </c>
      <c r="D5" s="114">
        <v>2.0</v>
      </c>
      <c r="E5" s="114"/>
      <c r="F5" s="114">
        <v>4.0</v>
      </c>
      <c r="G5" s="114">
        <f t="shared" ref="G5:G44" si="1">(C5+D5)</f>
        <v>7</v>
      </c>
      <c r="H5" s="114">
        <v>4.0</v>
      </c>
      <c r="I5" s="114">
        <f t="shared" ref="I5:I44" si="2">(G5/7*100)</f>
        <v>100</v>
      </c>
      <c r="J5" s="114">
        <f t="shared" ref="J5:J44" si="3">(H5/4*100)</f>
        <v>100</v>
      </c>
      <c r="K5" s="114">
        <v>5.0</v>
      </c>
      <c r="L5" s="114">
        <v>1.0</v>
      </c>
      <c r="M5" s="114">
        <v>8.0</v>
      </c>
      <c r="N5" s="114">
        <f t="shared" ref="N5:N44" si="4">(G5+K5+L5)</f>
        <v>13</v>
      </c>
      <c r="O5" s="114">
        <f t="shared" ref="O5:O44" si="5">(H5+M5)</f>
        <v>12</v>
      </c>
      <c r="P5" s="114">
        <f t="shared" ref="P5:P44" si="6">(N5/13*100)</f>
        <v>100</v>
      </c>
      <c r="Q5" s="114">
        <f t="shared" ref="Q5:Q44" si="7">(O5/12*100)</f>
        <v>100</v>
      </c>
      <c r="R5" s="126">
        <v>8.0</v>
      </c>
      <c r="S5" s="126">
        <v>5.0</v>
      </c>
      <c r="T5" s="126">
        <v>12.0</v>
      </c>
      <c r="U5" s="114">
        <f t="shared" ref="U5:U44" si="8">(N5+R5+S5)</f>
        <v>26</v>
      </c>
      <c r="V5" s="114">
        <f t="shared" ref="V5:V44" si="9">(O5+T5)</f>
        <v>24</v>
      </c>
      <c r="W5" s="114">
        <f t="shared" ref="W5:W44" si="10">(U5/26*100)</f>
        <v>100</v>
      </c>
      <c r="X5" s="114">
        <f t="shared" ref="X5:X44" si="11">(V5/24*100)</f>
        <v>100</v>
      </c>
      <c r="Y5" s="38">
        <v>9.0</v>
      </c>
      <c r="Z5" s="38">
        <v>5.0</v>
      </c>
      <c r="AA5" s="38">
        <v>6.0</v>
      </c>
      <c r="AB5" s="127">
        <f t="shared" ref="AB5:AB44" si="12">U5+Y5+Z5</f>
        <v>40</v>
      </c>
      <c r="AC5" s="127">
        <f t="shared" ref="AC5:AC44" si="13">SUM(V5,AA5)</f>
        <v>30</v>
      </c>
      <c r="AD5" s="127">
        <f t="shared" ref="AD5:AD44" si="14">AB5/40%</f>
        <v>100</v>
      </c>
      <c r="AE5" s="127">
        <f t="shared" ref="AE5:AE44" si="15">AC5/30%</f>
        <v>100</v>
      </c>
      <c r="AF5" s="38">
        <v>9.0</v>
      </c>
      <c r="AG5" s="38">
        <v>5.0</v>
      </c>
      <c r="AH5" s="38">
        <v>8.0</v>
      </c>
      <c r="AI5" s="127">
        <f t="shared" ref="AI5:AI44" si="16">SUM(AB5,AF5,AG5)</f>
        <v>54</v>
      </c>
      <c r="AJ5" s="127">
        <f t="shared" ref="AJ5:AJ44" si="17">SUM(AC5,AH5)</f>
        <v>38</v>
      </c>
      <c r="AK5" s="127">
        <f t="shared" ref="AK5:AK44" si="18">AI5/54%</f>
        <v>100</v>
      </c>
      <c r="AL5" s="127">
        <f t="shared" ref="AL5:AL44" si="19">AJ5/38%</f>
        <v>100</v>
      </c>
      <c r="AM5" s="38">
        <v>10.0</v>
      </c>
      <c r="AN5" s="38">
        <v>4.0</v>
      </c>
      <c r="AO5" s="38">
        <v>10.0</v>
      </c>
      <c r="AP5" s="127">
        <f t="shared" ref="AP5:AP45" si="20">SUM(AI5+AM5+AN5)</f>
        <v>68</v>
      </c>
      <c r="AQ5" s="127">
        <f t="shared" ref="AQ5:AQ44" si="21">SUM(AJ5+AO5)</f>
        <v>48</v>
      </c>
      <c r="AR5" s="127">
        <f t="shared" ref="AR5:AR44" si="22">AP5/68%</f>
        <v>100</v>
      </c>
      <c r="AS5" s="127">
        <f t="shared" ref="AS5:AS44" si="23">AQ5/48%</f>
        <v>100</v>
      </c>
      <c r="AT5" s="38">
        <v>9.0</v>
      </c>
      <c r="AU5" s="38">
        <v>3.0</v>
      </c>
      <c r="AV5" s="38">
        <v>11.0</v>
      </c>
      <c r="AW5" s="127">
        <f t="shared" ref="AW5:AW44" si="24">SUM(AP5+AT5+AU5)</f>
        <v>80</v>
      </c>
      <c r="AX5" s="127">
        <f t="shared" ref="AX5:AX44" si="25">SUM(AV5+AQ5)</f>
        <v>59</v>
      </c>
      <c r="AY5" s="127">
        <f t="shared" ref="AY5:AY44" si="26">AW5/80%</f>
        <v>100</v>
      </c>
      <c r="AZ5" s="127">
        <f t="shared" ref="AZ5:AZ44" si="27">AX5/59%</f>
        <v>100</v>
      </c>
      <c r="BA5" s="38">
        <v>3.0</v>
      </c>
      <c r="BB5" s="38">
        <v>3.0</v>
      </c>
      <c r="BC5" s="38">
        <v>7.0</v>
      </c>
      <c r="BD5" s="127">
        <f t="shared" ref="BD5:BD44" si="28">SUM(AW5+BA5+BB5)</f>
        <v>86</v>
      </c>
      <c r="BE5" s="127">
        <f t="shared" ref="BE5:BE44" si="29">SUM(AX5+BC5)</f>
        <v>66</v>
      </c>
      <c r="BF5" s="127">
        <f t="shared" ref="BF5:BF44" si="30">BD5/86%</f>
        <v>100</v>
      </c>
      <c r="BG5" s="127">
        <f t="shared" ref="BG5:BG44" si="31">BE5/66%</f>
        <v>100</v>
      </c>
      <c r="BH5" s="38">
        <v>5.0</v>
      </c>
      <c r="BI5" s="38">
        <v>4.0</v>
      </c>
      <c r="BJ5" s="38">
        <v>8.0</v>
      </c>
      <c r="BK5" s="127">
        <f t="shared" ref="BK5:BK44" si="32">(BD5+BH5+BI5)</f>
        <v>95</v>
      </c>
      <c r="BL5" s="127">
        <f t="shared" ref="BL5:BL44" si="33">(BE5+BJ5)</f>
        <v>74</v>
      </c>
      <c r="BM5" s="127">
        <f t="shared" ref="BM5:BM44" si="34">(BK5/95*100)</f>
        <v>100</v>
      </c>
      <c r="BN5" s="127">
        <f t="shared" ref="BN5:BN44" si="35">(BL5/74*100)</f>
        <v>100</v>
      </c>
      <c r="BO5" s="38">
        <v>5.0</v>
      </c>
      <c r="BP5" s="38">
        <v>3.0</v>
      </c>
      <c r="BQ5" s="38">
        <v>10.0</v>
      </c>
      <c r="BR5" s="127">
        <f t="shared" ref="BR5:BR44" si="36">(BK5+BO5+BP5)</f>
        <v>103</v>
      </c>
      <c r="BS5" s="127">
        <f t="shared" ref="BS5:BS44" si="37">(BL5+BQ5)</f>
        <v>84</v>
      </c>
      <c r="BT5" s="127">
        <f t="shared" ref="BT5:BT44" si="38">(BR5/103*100)</f>
        <v>100</v>
      </c>
      <c r="BU5" s="127">
        <f t="shared" ref="BU5:BU44" si="39">(BS5/84*100)</f>
        <v>100</v>
      </c>
      <c r="BV5" s="38">
        <v>7.0</v>
      </c>
      <c r="BW5" s="38">
        <v>3.0</v>
      </c>
      <c r="BX5" s="38">
        <v>6.0</v>
      </c>
      <c r="BY5" s="127">
        <f t="shared" ref="BY5:BY44" si="40">(BR5+BV5+BW5)</f>
        <v>113</v>
      </c>
      <c r="BZ5" s="127">
        <f t="shared" ref="BZ5:BZ44" si="41">(BS5+BX5)</f>
        <v>90</v>
      </c>
      <c r="CA5" s="127">
        <f t="shared" ref="CA5:CA44" si="42">(BY5/113*100)</f>
        <v>100</v>
      </c>
      <c r="CB5" s="127">
        <f t="shared" ref="CB5:CB44" si="43">(BZ5/90*100)</f>
        <v>100</v>
      </c>
      <c r="CC5" s="38">
        <v>4.0</v>
      </c>
      <c r="CD5" s="38">
        <v>2.0</v>
      </c>
      <c r="CE5" s="38">
        <v>10.0</v>
      </c>
      <c r="CF5" s="127">
        <f t="shared" ref="CF5:CF44" si="44">(BY5+CC5+CD5)</f>
        <v>119</v>
      </c>
      <c r="CG5" s="127">
        <f t="shared" ref="CG5:CG44" si="45">(BZ5+CE5)</f>
        <v>100</v>
      </c>
      <c r="CH5" s="127">
        <f t="shared" ref="CH5:CH44" si="46">(CF5/119*100)</f>
        <v>100</v>
      </c>
      <c r="CI5" s="127">
        <f t="shared" ref="CI5:CI44" si="47">(CG5/100*100)</f>
        <v>100</v>
      </c>
    </row>
    <row r="6" ht="15.75" customHeight="1">
      <c r="A6" s="30">
        <v>1.0</v>
      </c>
      <c r="B6" s="30" t="s">
        <v>11</v>
      </c>
      <c r="C6" s="114">
        <v>5.0</v>
      </c>
      <c r="D6" s="114">
        <v>2.0</v>
      </c>
      <c r="E6" s="114"/>
      <c r="F6" s="114">
        <v>4.0</v>
      </c>
      <c r="G6" s="114">
        <f t="shared" si="1"/>
        <v>7</v>
      </c>
      <c r="H6" s="114">
        <v>4.0</v>
      </c>
      <c r="I6" s="114">
        <f t="shared" si="2"/>
        <v>100</v>
      </c>
      <c r="J6" s="114">
        <f t="shared" si="3"/>
        <v>100</v>
      </c>
      <c r="K6" s="114">
        <v>4.0</v>
      </c>
      <c r="L6" s="114">
        <v>1.0</v>
      </c>
      <c r="M6" s="114">
        <v>8.0</v>
      </c>
      <c r="N6" s="114">
        <f t="shared" si="4"/>
        <v>12</v>
      </c>
      <c r="O6" s="114">
        <f t="shared" si="5"/>
        <v>12</v>
      </c>
      <c r="P6" s="114">
        <f t="shared" si="6"/>
        <v>92.30769231</v>
      </c>
      <c r="Q6" s="114">
        <f t="shared" si="7"/>
        <v>100</v>
      </c>
      <c r="R6" s="126">
        <v>7.0</v>
      </c>
      <c r="S6" s="126">
        <v>4.0</v>
      </c>
      <c r="T6" s="126">
        <v>10.0</v>
      </c>
      <c r="U6" s="114">
        <f t="shared" si="8"/>
        <v>23</v>
      </c>
      <c r="V6" s="114">
        <f t="shared" si="9"/>
        <v>22</v>
      </c>
      <c r="W6" s="114">
        <f t="shared" si="10"/>
        <v>88.46153846</v>
      </c>
      <c r="X6" s="114">
        <f t="shared" si="11"/>
        <v>91.66666667</v>
      </c>
      <c r="Y6" s="38">
        <v>8.0</v>
      </c>
      <c r="Z6" s="38">
        <v>5.0</v>
      </c>
      <c r="AA6" s="38">
        <v>5.0</v>
      </c>
      <c r="AB6" s="127">
        <f t="shared" si="12"/>
        <v>36</v>
      </c>
      <c r="AC6" s="127">
        <f t="shared" si="13"/>
        <v>27</v>
      </c>
      <c r="AD6" s="127">
        <f t="shared" si="14"/>
        <v>90</v>
      </c>
      <c r="AE6" s="127">
        <f t="shared" si="15"/>
        <v>90</v>
      </c>
      <c r="AF6" s="38">
        <v>9.0</v>
      </c>
      <c r="AG6" s="38">
        <v>5.0</v>
      </c>
      <c r="AH6" s="38">
        <v>7.0</v>
      </c>
      <c r="AI6" s="127">
        <f t="shared" si="16"/>
        <v>50</v>
      </c>
      <c r="AJ6" s="127">
        <f t="shared" si="17"/>
        <v>34</v>
      </c>
      <c r="AK6" s="128">
        <f t="shared" si="18"/>
        <v>92.59259259</v>
      </c>
      <c r="AL6" s="128">
        <f t="shared" si="19"/>
        <v>89.47368421</v>
      </c>
      <c r="AM6" s="38">
        <v>9.0</v>
      </c>
      <c r="AN6" s="38">
        <v>3.0</v>
      </c>
      <c r="AO6" s="38">
        <v>7.0</v>
      </c>
      <c r="AP6" s="127">
        <f t="shared" si="20"/>
        <v>62</v>
      </c>
      <c r="AQ6" s="127">
        <f t="shared" si="21"/>
        <v>41</v>
      </c>
      <c r="AR6" s="127">
        <f t="shared" si="22"/>
        <v>91.17647059</v>
      </c>
      <c r="AS6" s="127">
        <f t="shared" si="23"/>
        <v>85.41666667</v>
      </c>
      <c r="AT6" s="38">
        <v>7.0</v>
      </c>
      <c r="AU6" s="38">
        <v>2.0</v>
      </c>
      <c r="AV6" s="38">
        <v>11.0</v>
      </c>
      <c r="AW6" s="127">
        <f t="shared" si="24"/>
        <v>71</v>
      </c>
      <c r="AX6" s="127">
        <f t="shared" si="25"/>
        <v>52</v>
      </c>
      <c r="AY6" s="127">
        <f t="shared" si="26"/>
        <v>88.75</v>
      </c>
      <c r="AZ6" s="127">
        <f t="shared" si="27"/>
        <v>88.13559322</v>
      </c>
      <c r="BA6" s="38">
        <v>1.0</v>
      </c>
      <c r="BB6" s="38">
        <v>3.0</v>
      </c>
      <c r="BC6" s="38">
        <v>4.0</v>
      </c>
      <c r="BD6" s="127">
        <f t="shared" si="28"/>
        <v>75</v>
      </c>
      <c r="BE6" s="127">
        <f t="shared" si="29"/>
        <v>56</v>
      </c>
      <c r="BF6" s="127">
        <f t="shared" si="30"/>
        <v>87.20930233</v>
      </c>
      <c r="BG6" s="127">
        <f t="shared" si="31"/>
        <v>84.84848485</v>
      </c>
      <c r="BH6" s="38">
        <v>3.0</v>
      </c>
      <c r="BI6" s="38">
        <v>4.0</v>
      </c>
      <c r="BJ6" s="38">
        <v>6.0</v>
      </c>
      <c r="BK6" s="127">
        <f t="shared" si="32"/>
        <v>82</v>
      </c>
      <c r="BL6" s="127">
        <f t="shared" si="33"/>
        <v>62</v>
      </c>
      <c r="BM6" s="127">
        <f t="shared" si="34"/>
        <v>86.31578947</v>
      </c>
      <c r="BN6" s="127">
        <f t="shared" si="35"/>
        <v>83.78378378</v>
      </c>
      <c r="BO6" s="38">
        <v>4.0</v>
      </c>
      <c r="BP6" s="38">
        <v>3.0</v>
      </c>
      <c r="BQ6" s="38">
        <v>10.0</v>
      </c>
      <c r="BR6" s="127">
        <f t="shared" si="36"/>
        <v>89</v>
      </c>
      <c r="BS6" s="127">
        <f t="shared" si="37"/>
        <v>72</v>
      </c>
      <c r="BT6" s="127">
        <f t="shared" si="38"/>
        <v>86.40776699</v>
      </c>
      <c r="BU6" s="127">
        <f t="shared" si="39"/>
        <v>85.71428571</v>
      </c>
      <c r="BV6" s="38">
        <v>5.0</v>
      </c>
      <c r="BW6" s="38">
        <v>3.0</v>
      </c>
      <c r="BX6" s="38">
        <v>5.0</v>
      </c>
      <c r="BY6" s="127">
        <f t="shared" si="40"/>
        <v>97</v>
      </c>
      <c r="BZ6" s="127">
        <f t="shared" si="41"/>
        <v>77</v>
      </c>
      <c r="CA6" s="127">
        <f t="shared" si="42"/>
        <v>85.84070796</v>
      </c>
      <c r="CB6" s="127">
        <f t="shared" si="43"/>
        <v>85.55555556</v>
      </c>
      <c r="CC6" s="38">
        <v>2.0</v>
      </c>
      <c r="CD6" s="38">
        <v>2.0</v>
      </c>
      <c r="CE6" s="38">
        <v>8.0</v>
      </c>
      <c r="CF6" s="127">
        <f t="shared" si="44"/>
        <v>101</v>
      </c>
      <c r="CG6" s="127">
        <f t="shared" si="45"/>
        <v>85</v>
      </c>
      <c r="CH6" s="127">
        <f t="shared" si="46"/>
        <v>84.87394958</v>
      </c>
      <c r="CI6" s="127">
        <f t="shared" si="47"/>
        <v>85</v>
      </c>
    </row>
    <row r="7" ht="15.75" customHeight="1">
      <c r="A7" s="30">
        <v>2.0</v>
      </c>
      <c r="B7" s="30" t="s">
        <v>12</v>
      </c>
      <c r="C7" s="114">
        <v>4.0</v>
      </c>
      <c r="D7" s="114">
        <v>2.0</v>
      </c>
      <c r="E7" s="114"/>
      <c r="F7" s="114">
        <v>2.0</v>
      </c>
      <c r="G7" s="114">
        <f t="shared" si="1"/>
        <v>6</v>
      </c>
      <c r="H7" s="114">
        <v>2.0</v>
      </c>
      <c r="I7" s="114">
        <f t="shared" si="2"/>
        <v>85.71428571</v>
      </c>
      <c r="J7" s="114">
        <f t="shared" si="3"/>
        <v>50</v>
      </c>
      <c r="K7" s="114">
        <v>4.0</v>
      </c>
      <c r="L7" s="114">
        <v>1.0</v>
      </c>
      <c r="M7" s="114">
        <v>8.0</v>
      </c>
      <c r="N7" s="114">
        <f t="shared" si="4"/>
        <v>11</v>
      </c>
      <c r="O7" s="114">
        <f t="shared" si="5"/>
        <v>10</v>
      </c>
      <c r="P7" s="114">
        <f t="shared" si="6"/>
        <v>84.61538462</v>
      </c>
      <c r="Q7" s="114">
        <f t="shared" si="7"/>
        <v>83.33333333</v>
      </c>
      <c r="R7" s="126">
        <v>8.0</v>
      </c>
      <c r="S7" s="126">
        <v>3.0</v>
      </c>
      <c r="T7" s="126">
        <v>10.0</v>
      </c>
      <c r="U7" s="114">
        <f t="shared" si="8"/>
        <v>22</v>
      </c>
      <c r="V7" s="114">
        <f t="shared" si="9"/>
        <v>20</v>
      </c>
      <c r="W7" s="114">
        <f t="shared" si="10"/>
        <v>84.61538462</v>
      </c>
      <c r="X7" s="114">
        <f t="shared" si="11"/>
        <v>83.33333333</v>
      </c>
      <c r="Y7" s="38">
        <v>8.0</v>
      </c>
      <c r="Z7" s="38">
        <v>4.0</v>
      </c>
      <c r="AA7" s="38">
        <v>6.0</v>
      </c>
      <c r="AB7" s="127">
        <f t="shared" si="12"/>
        <v>34</v>
      </c>
      <c r="AC7" s="127">
        <f t="shared" si="13"/>
        <v>26</v>
      </c>
      <c r="AD7" s="127">
        <f t="shared" si="14"/>
        <v>85</v>
      </c>
      <c r="AE7" s="127">
        <f t="shared" si="15"/>
        <v>86.66666667</v>
      </c>
      <c r="AF7" s="38">
        <v>9.0</v>
      </c>
      <c r="AG7" s="38">
        <v>5.0</v>
      </c>
      <c r="AH7" s="38">
        <v>8.0</v>
      </c>
      <c r="AI7" s="127">
        <f t="shared" si="16"/>
        <v>48</v>
      </c>
      <c r="AJ7" s="127">
        <f t="shared" si="17"/>
        <v>34</v>
      </c>
      <c r="AK7" s="128">
        <f t="shared" si="18"/>
        <v>88.88888889</v>
      </c>
      <c r="AL7" s="128">
        <f t="shared" si="19"/>
        <v>89.47368421</v>
      </c>
      <c r="AM7" s="38">
        <v>10.0</v>
      </c>
      <c r="AN7" s="38">
        <v>4.0</v>
      </c>
      <c r="AO7" s="38">
        <v>10.0</v>
      </c>
      <c r="AP7" s="127">
        <f t="shared" si="20"/>
        <v>62</v>
      </c>
      <c r="AQ7" s="127">
        <f t="shared" si="21"/>
        <v>44</v>
      </c>
      <c r="AR7" s="127">
        <f t="shared" si="22"/>
        <v>91.17647059</v>
      </c>
      <c r="AS7" s="127">
        <f t="shared" si="23"/>
        <v>91.66666667</v>
      </c>
      <c r="AT7" s="38">
        <v>7.0</v>
      </c>
      <c r="AU7" s="38">
        <v>2.0</v>
      </c>
      <c r="AV7" s="38">
        <v>9.0</v>
      </c>
      <c r="AW7" s="127">
        <f t="shared" si="24"/>
        <v>71</v>
      </c>
      <c r="AX7" s="127">
        <f t="shared" si="25"/>
        <v>53</v>
      </c>
      <c r="AY7" s="127">
        <f t="shared" si="26"/>
        <v>88.75</v>
      </c>
      <c r="AZ7" s="127">
        <f t="shared" si="27"/>
        <v>89.83050847</v>
      </c>
      <c r="BA7" s="38">
        <v>3.0</v>
      </c>
      <c r="BB7" s="38">
        <v>3.0</v>
      </c>
      <c r="BC7" s="38">
        <v>7.0</v>
      </c>
      <c r="BD7" s="127">
        <f t="shared" si="28"/>
        <v>77</v>
      </c>
      <c r="BE7" s="127">
        <f t="shared" si="29"/>
        <v>60</v>
      </c>
      <c r="BF7" s="127">
        <f t="shared" si="30"/>
        <v>89.53488372</v>
      </c>
      <c r="BG7" s="127">
        <f t="shared" si="31"/>
        <v>90.90909091</v>
      </c>
      <c r="BH7" s="38">
        <v>5.0</v>
      </c>
      <c r="BI7" s="38">
        <v>4.0</v>
      </c>
      <c r="BJ7" s="38">
        <v>8.0</v>
      </c>
      <c r="BK7" s="127">
        <f t="shared" si="32"/>
        <v>86</v>
      </c>
      <c r="BL7" s="127">
        <f t="shared" si="33"/>
        <v>68</v>
      </c>
      <c r="BM7" s="127">
        <f t="shared" si="34"/>
        <v>90.52631579</v>
      </c>
      <c r="BN7" s="127">
        <f t="shared" si="35"/>
        <v>91.89189189</v>
      </c>
      <c r="BO7" s="38">
        <v>5.0</v>
      </c>
      <c r="BP7" s="38">
        <v>3.0</v>
      </c>
      <c r="BQ7" s="38">
        <v>10.0</v>
      </c>
      <c r="BR7" s="127">
        <f t="shared" si="36"/>
        <v>94</v>
      </c>
      <c r="BS7" s="127">
        <f t="shared" si="37"/>
        <v>78</v>
      </c>
      <c r="BT7" s="127">
        <f t="shared" si="38"/>
        <v>91.26213592</v>
      </c>
      <c r="BU7" s="127">
        <f t="shared" si="39"/>
        <v>92.85714286</v>
      </c>
      <c r="BV7" s="38">
        <v>7.0</v>
      </c>
      <c r="BW7" s="38">
        <v>3.0</v>
      </c>
      <c r="BX7" s="38">
        <v>6.0</v>
      </c>
      <c r="BY7" s="127">
        <f t="shared" si="40"/>
        <v>104</v>
      </c>
      <c r="BZ7" s="127">
        <f t="shared" si="41"/>
        <v>84</v>
      </c>
      <c r="CA7" s="127">
        <f t="shared" si="42"/>
        <v>92.03539823</v>
      </c>
      <c r="CB7" s="127">
        <f t="shared" si="43"/>
        <v>93.33333333</v>
      </c>
      <c r="CC7" s="38">
        <v>4.0</v>
      </c>
      <c r="CD7" s="38">
        <v>2.0</v>
      </c>
      <c r="CE7" s="38">
        <v>8.0</v>
      </c>
      <c r="CF7" s="127">
        <f t="shared" si="44"/>
        <v>110</v>
      </c>
      <c r="CG7" s="127">
        <f t="shared" si="45"/>
        <v>92</v>
      </c>
      <c r="CH7" s="127">
        <f t="shared" si="46"/>
        <v>92.43697479</v>
      </c>
      <c r="CI7" s="127">
        <f t="shared" si="47"/>
        <v>92</v>
      </c>
    </row>
    <row r="8" ht="15.75" customHeight="1">
      <c r="A8" s="30">
        <v>3.0</v>
      </c>
      <c r="B8" s="30" t="s">
        <v>13</v>
      </c>
      <c r="C8" s="114">
        <v>5.0</v>
      </c>
      <c r="D8" s="114">
        <v>2.0</v>
      </c>
      <c r="E8" s="114"/>
      <c r="F8" s="114">
        <v>4.0</v>
      </c>
      <c r="G8" s="114">
        <f t="shared" si="1"/>
        <v>7</v>
      </c>
      <c r="H8" s="114">
        <v>4.0</v>
      </c>
      <c r="I8" s="114">
        <f t="shared" si="2"/>
        <v>100</v>
      </c>
      <c r="J8" s="114">
        <f t="shared" si="3"/>
        <v>100</v>
      </c>
      <c r="K8" s="114">
        <v>4.0</v>
      </c>
      <c r="L8" s="114">
        <v>1.0</v>
      </c>
      <c r="M8" s="114">
        <v>6.0</v>
      </c>
      <c r="N8" s="114">
        <f t="shared" si="4"/>
        <v>12</v>
      </c>
      <c r="O8" s="114">
        <f t="shared" si="5"/>
        <v>10</v>
      </c>
      <c r="P8" s="114">
        <f t="shared" si="6"/>
        <v>92.30769231</v>
      </c>
      <c r="Q8" s="114">
        <f t="shared" si="7"/>
        <v>83.33333333</v>
      </c>
      <c r="R8" s="126">
        <v>8.0</v>
      </c>
      <c r="S8" s="126">
        <v>5.0</v>
      </c>
      <c r="T8" s="126">
        <v>9.0</v>
      </c>
      <c r="U8" s="114">
        <f t="shared" si="8"/>
        <v>25</v>
      </c>
      <c r="V8" s="114">
        <f t="shared" si="9"/>
        <v>19</v>
      </c>
      <c r="W8" s="114">
        <f t="shared" si="10"/>
        <v>96.15384615</v>
      </c>
      <c r="X8" s="114">
        <f t="shared" si="11"/>
        <v>79.16666667</v>
      </c>
      <c r="Y8" s="38">
        <v>8.0</v>
      </c>
      <c r="Z8" s="38">
        <v>5.0</v>
      </c>
      <c r="AA8" s="38">
        <v>6.0</v>
      </c>
      <c r="AB8" s="127">
        <f t="shared" si="12"/>
        <v>38</v>
      </c>
      <c r="AC8" s="127">
        <f t="shared" si="13"/>
        <v>25</v>
      </c>
      <c r="AD8" s="127">
        <f t="shared" si="14"/>
        <v>95</v>
      </c>
      <c r="AE8" s="127">
        <f t="shared" si="15"/>
        <v>83.33333333</v>
      </c>
      <c r="AF8" s="38">
        <v>9.0</v>
      </c>
      <c r="AG8" s="38">
        <v>5.0</v>
      </c>
      <c r="AH8" s="38">
        <v>8.0</v>
      </c>
      <c r="AI8" s="127">
        <f t="shared" si="16"/>
        <v>52</v>
      </c>
      <c r="AJ8" s="127">
        <f t="shared" si="17"/>
        <v>33</v>
      </c>
      <c r="AK8" s="128">
        <f t="shared" si="18"/>
        <v>96.2962963</v>
      </c>
      <c r="AL8" s="128">
        <f t="shared" si="19"/>
        <v>86.84210526</v>
      </c>
      <c r="AM8" s="38">
        <v>9.0</v>
      </c>
      <c r="AN8" s="38">
        <v>3.0</v>
      </c>
      <c r="AO8" s="38">
        <v>9.0</v>
      </c>
      <c r="AP8" s="127">
        <f t="shared" si="20"/>
        <v>64</v>
      </c>
      <c r="AQ8" s="127">
        <f t="shared" si="21"/>
        <v>42</v>
      </c>
      <c r="AR8" s="127">
        <f t="shared" si="22"/>
        <v>94.11764706</v>
      </c>
      <c r="AS8" s="127">
        <f t="shared" si="23"/>
        <v>87.5</v>
      </c>
      <c r="AT8" s="38">
        <v>9.0</v>
      </c>
      <c r="AU8" s="38">
        <v>3.0</v>
      </c>
      <c r="AV8" s="38">
        <v>9.0</v>
      </c>
      <c r="AW8" s="127">
        <f t="shared" si="24"/>
        <v>76</v>
      </c>
      <c r="AX8" s="127">
        <f t="shared" si="25"/>
        <v>51</v>
      </c>
      <c r="AY8" s="127">
        <f t="shared" si="26"/>
        <v>95</v>
      </c>
      <c r="AZ8" s="127">
        <f t="shared" si="27"/>
        <v>86.44067797</v>
      </c>
      <c r="BA8" s="38">
        <v>2.0</v>
      </c>
      <c r="BB8" s="38">
        <v>2.0</v>
      </c>
      <c r="BC8" s="38">
        <v>7.0</v>
      </c>
      <c r="BD8" s="127">
        <f t="shared" si="28"/>
        <v>80</v>
      </c>
      <c r="BE8" s="127">
        <f t="shared" si="29"/>
        <v>58</v>
      </c>
      <c r="BF8" s="127">
        <f t="shared" si="30"/>
        <v>93.02325581</v>
      </c>
      <c r="BG8" s="127">
        <f t="shared" si="31"/>
        <v>87.87878788</v>
      </c>
      <c r="BH8" s="38">
        <v>5.0</v>
      </c>
      <c r="BI8" s="38">
        <v>3.0</v>
      </c>
      <c r="BJ8" s="38">
        <v>8.0</v>
      </c>
      <c r="BK8" s="127">
        <f t="shared" si="32"/>
        <v>88</v>
      </c>
      <c r="BL8" s="127">
        <f t="shared" si="33"/>
        <v>66</v>
      </c>
      <c r="BM8" s="127">
        <f t="shared" si="34"/>
        <v>92.63157895</v>
      </c>
      <c r="BN8" s="127">
        <f t="shared" si="35"/>
        <v>89.18918919</v>
      </c>
      <c r="BO8" s="38">
        <v>5.0</v>
      </c>
      <c r="BP8" s="38">
        <v>3.0</v>
      </c>
      <c r="BQ8" s="38">
        <v>10.0</v>
      </c>
      <c r="BR8" s="127">
        <f t="shared" si="36"/>
        <v>96</v>
      </c>
      <c r="BS8" s="127">
        <f t="shared" si="37"/>
        <v>76</v>
      </c>
      <c r="BT8" s="127">
        <f t="shared" si="38"/>
        <v>93.2038835</v>
      </c>
      <c r="BU8" s="127">
        <f t="shared" si="39"/>
        <v>90.47619048</v>
      </c>
      <c r="BV8" s="38">
        <v>5.0</v>
      </c>
      <c r="BW8" s="38">
        <v>2.0</v>
      </c>
      <c r="BX8" s="38">
        <v>6.0</v>
      </c>
      <c r="BY8" s="127">
        <f t="shared" si="40"/>
        <v>103</v>
      </c>
      <c r="BZ8" s="127">
        <f t="shared" si="41"/>
        <v>82</v>
      </c>
      <c r="CA8" s="127">
        <f t="shared" si="42"/>
        <v>91.15044248</v>
      </c>
      <c r="CB8" s="127">
        <f t="shared" si="43"/>
        <v>91.11111111</v>
      </c>
      <c r="CC8" s="38">
        <v>4.0</v>
      </c>
      <c r="CD8" s="38">
        <v>0.0</v>
      </c>
      <c r="CE8" s="38">
        <v>8.0</v>
      </c>
      <c r="CF8" s="127">
        <f t="shared" si="44"/>
        <v>107</v>
      </c>
      <c r="CG8" s="127">
        <f t="shared" si="45"/>
        <v>90</v>
      </c>
      <c r="CH8" s="127">
        <f t="shared" si="46"/>
        <v>89.91596639</v>
      </c>
      <c r="CI8" s="127">
        <f t="shared" si="47"/>
        <v>90</v>
      </c>
    </row>
    <row r="9" ht="15.75" customHeight="1">
      <c r="A9" s="30">
        <v>4.0</v>
      </c>
      <c r="B9" s="30" t="s">
        <v>14</v>
      </c>
      <c r="C9" s="114">
        <v>5.0</v>
      </c>
      <c r="D9" s="114">
        <v>2.0</v>
      </c>
      <c r="E9" s="114"/>
      <c r="F9" s="114">
        <v>4.0</v>
      </c>
      <c r="G9" s="114">
        <f t="shared" si="1"/>
        <v>7</v>
      </c>
      <c r="H9" s="114">
        <v>4.0</v>
      </c>
      <c r="I9" s="114">
        <f t="shared" si="2"/>
        <v>100</v>
      </c>
      <c r="J9" s="114">
        <f t="shared" si="3"/>
        <v>100</v>
      </c>
      <c r="K9" s="114">
        <v>4.0</v>
      </c>
      <c r="L9" s="114">
        <v>1.0</v>
      </c>
      <c r="M9" s="114">
        <v>8.0</v>
      </c>
      <c r="N9" s="114">
        <f t="shared" si="4"/>
        <v>12</v>
      </c>
      <c r="O9" s="114">
        <f t="shared" si="5"/>
        <v>12</v>
      </c>
      <c r="P9" s="114">
        <f t="shared" si="6"/>
        <v>92.30769231</v>
      </c>
      <c r="Q9" s="114">
        <f t="shared" si="7"/>
        <v>100</v>
      </c>
      <c r="R9" s="126">
        <v>8.0</v>
      </c>
      <c r="S9" s="126">
        <v>4.0</v>
      </c>
      <c r="T9" s="126">
        <v>10.0</v>
      </c>
      <c r="U9" s="114">
        <f t="shared" si="8"/>
        <v>24</v>
      </c>
      <c r="V9" s="114">
        <f t="shared" si="9"/>
        <v>22</v>
      </c>
      <c r="W9" s="114">
        <f t="shared" si="10"/>
        <v>92.30769231</v>
      </c>
      <c r="X9" s="114">
        <f t="shared" si="11"/>
        <v>91.66666667</v>
      </c>
      <c r="Y9" s="38">
        <v>9.0</v>
      </c>
      <c r="Z9" s="38">
        <v>5.0</v>
      </c>
      <c r="AA9" s="38">
        <v>6.0</v>
      </c>
      <c r="AB9" s="127">
        <f t="shared" si="12"/>
        <v>38</v>
      </c>
      <c r="AC9" s="127">
        <f t="shared" si="13"/>
        <v>28</v>
      </c>
      <c r="AD9" s="127">
        <f t="shared" si="14"/>
        <v>95</v>
      </c>
      <c r="AE9" s="127">
        <f t="shared" si="15"/>
        <v>93.33333333</v>
      </c>
      <c r="AF9" s="38">
        <v>7.0</v>
      </c>
      <c r="AG9" s="38">
        <v>5.0</v>
      </c>
      <c r="AH9" s="38">
        <v>8.0</v>
      </c>
      <c r="AI9" s="127">
        <f t="shared" si="16"/>
        <v>50</v>
      </c>
      <c r="AJ9" s="127">
        <f t="shared" si="17"/>
        <v>36</v>
      </c>
      <c r="AK9" s="128">
        <f t="shared" si="18"/>
        <v>92.59259259</v>
      </c>
      <c r="AL9" s="128">
        <f t="shared" si="19"/>
        <v>94.73684211</v>
      </c>
      <c r="AM9" s="38">
        <v>10.0</v>
      </c>
      <c r="AN9" s="38">
        <v>4.0</v>
      </c>
      <c r="AO9" s="38">
        <v>9.0</v>
      </c>
      <c r="AP9" s="127">
        <f t="shared" si="20"/>
        <v>64</v>
      </c>
      <c r="AQ9" s="127">
        <f t="shared" si="21"/>
        <v>45</v>
      </c>
      <c r="AR9" s="127">
        <f t="shared" si="22"/>
        <v>94.11764706</v>
      </c>
      <c r="AS9" s="127">
        <f t="shared" si="23"/>
        <v>93.75</v>
      </c>
      <c r="AT9" s="38">
        <v>5.0</v>
      </c>
      <c r="AU9" s="38">
        <v>1.0</v>
      </c>
      <c r="AV9" s="38">
        <v>5.0</v>
      </c>
      <c r="AW9" s="127">
        <f t="shared" si="24"/>
        <v>70</v>
      </c>
      <c r="AX9" s="127">
        <f t="shared" si="25"/>
        <v>50</v>
      </c>
      <c r="AY9" s="127">
        <f t="shared" si="26"/>
        <v>87.5</v>
      </c>
      <c r="AZ9" s="127">
        <f t="shared" si="27"/>
        <v>84.74576271</v>
      </c>
      <c r="BA9" s="38">
        <v>3.0</v>
      </c>
      <c r="BB9" s="38">
        <v>3.0</v>
      </c>
      <c r="BC9" s="38">
        <v>7.0</v>
      </c>
      <c r="BD9" s="127">
        <f t="shared" si="28"/>
        <v>76</v>
      </c>
      <c r="BE9" s="127">
        <f t="shared" si="29"/>
        <v>57</v>
      </c>
      <c r="BF9" s="127">
        <f t="shared" si="30"/>
        <v>88.37209302</v>
      </c>
      <c r="BG9" s="127">
        <f t="shared" si="31"/>
        <v>86.36363636</v>
      </c>
      <c r="BH9" s="38">
        <v>4.0</v>
      </c>
      <c r="BI9" s="38">
        <v>3.0</v>
      </c>
      <c r="BJ9" s="38">
        <v>6.0</v>
      </c>
      <c r="BK9" s="127">
        <f t="shared" si="32"/>
        <v>83</v>
      </c>
      <c r="BL9" s="127">
        <f t="shared" si="33"/>
        <v>63</v>
      </c>
      <c r="BM9" s="127">
        <f t="shared" si="34"/>
        <v>87.36842105</v>
      </c>
      <c r="BN9" s="127">
        <f t="shared" si="35"/>
        <v>85.13513514</v>
      </c>
      <c r="BO9" s="38">
        <v>5.0</v>
      </c>
      <c r="BP9" s="38">
        <v>3.0</v>
      </c>
      <c r="BQ9" s="38">
        <v>10.0</v>
      </c>
      <c r="BR9" s="127">
        <f t="shared" si="36"/>
        <v>91</v>
      </c>
      <c r="BS9" s="127">
        <f t="shared" si="37"/>
        <v>73</v>
      </c>
      <c r="BT9" s="127">
        <f t="shared" si="38"/>
        <v>88.34951456</v>
      </c>
      <c r="BU9" s="127">
        <f t="shared" si="39"/>
        <v>86.9047619</v>
      </c>
      <c r="BV9" s="38">
        <v>6.0</v>
      </c>
      <c r="BW9" s="38">
        <v>2.0</v>
      </c>
      <c r="BX9" s="38">
        <v>6.0</v>
      </c>
      <c r="BY9" s="127">
        <f t="shared" si="40"/>
        <v>99</v>
      </c>
      <c r="BZ9" s="127">
        <f t="shared" si="41"/>
        <v>79</v>
      </c>
      <c r="CA9" s="127">
        <f t="shared" si="42"/>
        <v>87.61061947</v>
      </c>
      <c r="CB9" s="127">
        <f t="shared" si="43"/>
        <v>87.77777778</v>
      </c>
      <c r="CC9" s="38">
        <v>4.0</v>
      </c>
      <c r="CD9" s="38">
        <v>2.0</v>
      </c>
      <c r="CE9" s="38">
        <v>8.0</v>
      </c>
      <c r="CF9" s="127">
        <f t="shared" si="44"/>
        <v>105</v>
      </c>
      <c r="CG9" s="127">
        <f t="shared" si="45"/>
        <v>87</v>
      </c>
      <c r="CH9" s="127">
        <f t="shared" si="46"/>
        <v>88.23529412</v>
      </c>
      <c r="CI9" s="127">
        <f t="shared" si="47"/>
        <v>87</v>
      </c>
    </row>
    <row r="10" ht="15.75" customHeight="1">
      <c r="A10" s="30">
        <v>5.0</v>
      </c>
      <c r="B10" s="30" t="s">
        <v>15</v>
      </c>
      <c r="C10" s="114">
        <v>3.0</v>
      </c>
      <c r="D10" s="114">
        <v>2.0</v>
      </c>
      <c r="E10" s="114"/>
      <c r="F10" s="114">
        <v>0.0</v>
      </c>
      <c r="G10" s="114">
        <f t="shared" si="1"/>
        <v>5</v>
      </c>
      <c r="H10" s="114">
        <v>0.0</v>
      </c>
      <c r="I10" s="114">
        <f t="shared" si="2"/>
        <v>71.42857143</v>
      </c>
      <c r="J10" s="114">
        <f t="shared" si="3"/>
        <v>0</v>
      </c>
      <c r="K10" s="114">
        <v>4.0</v>
      </c>
      <c r="L10" s="114">
        <v>0.0</v>
      </c>
      <c r="M10" s="114">
        <v>6.0</v>
      </c>
      <c r="N10" s="114">
        <f t="shared" si="4"/>
        <v>9</v>
      </c>
      <c r="O10" s="114">
        <f t="shared" si="5"/>
        <v>6</v>
      </c>
      <c r="P10" s="114">
        <f t="shared" si="6"/>
        <v>69.23076923</v>
      </c>
      <c r="Q10" s="114">
        <f t="shared" si="7"/>
        <v>50</v>
      </c>
      <c r="R10" s="126">
        <v>6.0</v>
      </c>
      <c r="S10" s="126">
        <v>5.0</v>
      </c>
      <c r="T10" s="126">
        <v>9.0</v>
      </c>
      <c r="U10" s="114">
        <f t="shared" si="8"/>
        <v>20</v>
      </c>
      <c r="V10" s="114">
        <f t="shared" si="9"/>
        <v>15</v>
      </c>
      <c r="W10" s="114">
        <f t="shared" si="10"/>
        <v>76.92307692</v>
      </c>
      <c r="X10" s="114">
        <f t="shared" si="11"/>
        <v>62.5</v>
      </c>
      <c r="Y10" s="126">
        <v>5.0</v>
      </c>
      <c r="Z10" s="126">
        <v>2.0</v>
      </c>
      <c r="AA10" s="126">
        <v>4.0</v>
      </c>
      <c r="AB10" s="129">
        <f t="shared" si="12"/>
        <v>27</v>
      </c>
      <c r="AC10" s="129">
        <f t="shared" si="13"/>
        <v>19</v>
      </c>
      <c r="AD10" s="129">
        <f t="shared" si="14"/>
        <v>67.5</v>
      </c>
      <c r="AE10" s="129">
        <f t="shared" si="15"/>
        <v>63.33333333</v>
      </c>
      <c r="AF10" s="126">
        <v>8.0</v>
      </c>
      <c r="AG10" s="130">
        <v>5.0</v>
      </c>
      <c r="AH10" s="126">
        <v>5.0</v>
      </c>
      <c r="AI10" s="127">
        <f t="shared" si="16"/>
        <v>40</v>
      </c>
      <c r="AJ10" s="127">
        <f t="shared" si="17"/>
        <v>24</v>
      </c>
      <c r="AK10" s="131">
        <f t="shared" si="18"/>
        <v>74.07407407</v>
      </c>
      <c r="AL10" s="131">
        <f t="shared" si="19"/>
        <v>63.15789474</v>
      </c>
      <c r="AM10" s="126">
        <v>10.0</v>
      </c>
      <c r="AN10" s="126">
        <v>4.0</v>
      </c>
      <c r="AO10" s="21">
        <v>10.0</v>
      </c>
      <c r="AP10" s="127">
        <f t="shared" si="20"/>
        <v>54</v>
      </c>
      <c r="AQ10" s="127">
        <f t="shared" si="21"/>
        <v>34</v>
      </c>
      <c r="AR10" s="127">
        <f t="shared" si="22"/>
        <v>79.41176471</v>
      </c>
      <c r="AS10" s="127">
        <f t="shared" si="23"/>
        <v>70.83333333</v>
      </c>
      <c r="AT10" s="38">
        <v>8.0</v>
      </c>
      <c r="AU10" s="38">
        <v>3.0</v>
      </c>
      <c r="AV10" s="38">
        <v>7.0</v>
      </c>
      <c r="AW10" s="127">
        <f t="shared" si="24"/>
        <v>65</v>
      </c>
      <c r="AX10" s="127">
        <f t="shared" si="25"/>
        <v>41</v>
      </c>
      <c r="AY10" s="127">
        <f t="shared" si="26"/>
        <v>81.25</v>
      </c>
      <c r="AZ10" s="127">
        <f t="shared" si="27"/>
        <v>69.49152542</v>
      </c>
      <c r="BA10" s="38">
        <v>3.0</v>
      </c>
      <c r="BB10" s="38">
        <v>1.0</v>
      </c>
      <c r="BC10" s="38">
        <v>7.0</v>
      </c>
      <c r="BD10" s="127">
        <f t="shared" si="28"/>
        <v>69</v>
      </c>
      <c r="BE10" s="127">
        <f t="shared" si="29"/>
        <v>48</v>
      </c>
      <c r="BF10" s="127">
        <f t="shared" si="30"/>
        <v>80.23255814</v>
      </c>
      <c r="BG10" s="127">
        <f t="shared" si="31"/>
        <v>72.72727273</v>
      </c>
      <c r="BH10" s="38">
        <v>4.0</v>
      </c>
      <c r="BI10" s="38">
        <v>2.0</v>
      </c>
      <c r="BJ10" s="38">
        <v>8.0</v>
      </c>
      <c r="BK10" s="127">
        <f t="shared" si="32"/>
        <v>75</v>
      </c>
      <c r="BL10" s="127">
        <f t="shared" si="33"/>
        <v>56</v>
      </c>
      <c r="BM10" s="127">
        <f t="shared" si="34"/>
        <v>78.94736842</v>
      </c>
      <c r="BN10" s="127">
        <f t="shared" si="35"/>
        <v>75.67567568</v>
      </c>
      <c r="BO10" s="38">
        <v>5.0</v>
      </c>
      <c r="BP10" s="38">
        <v>3.0</v>
      </c>
      <c r="BQ10" s="38">
        <v>10.0</v>
      </c>
      <c r="BR10" s="127">
        <f t="shared" si="36"/>
        <v>83</v>
      </c>
      <c r="BS10" s="127">
        <f t="shared" si="37"/>
        <v>66</v>
      </c>
      <c r="BT10" s="127">
        <f t="shared" si="38"/>
        <v>80.58252427</v>
      </c>
      <c r="BU10" s="127">
        <f t="shared" si="39"/>
        <v>78.57142857</v>
      </c>
      <c r="BV10" s="38">
        <v>6.0</v>
      </c>
      <c r="BW10" s="38">
        <v>2.0</v>
      </c>
      <c r="BX10" s="38">
        <v>2.0</v>
      </c>
      <c r="BY10" s="127">
        <f t="shared" si="40"/>
        <v>91</v>
      </c>
      <c r="BZ10" s="127">
        <f t="shared" si="41"/>
        <v>68</v>
      </c>
      <c r="CA10" s="127">
        <f t="shared" si="42"/>
        <v>80.53097345</v>
      </c>
      <c r="CB10" s="127">
        <f t="shared" si="43"/>
        <v>75.55555556</v>
      </c>
      <c r="CC10" s="38">
        <v>3.0</v>
      </c>
      <c r="CD10" s="38">
        <v>2.0</v>
      </c>
      <c r="CE10" s="38">
        <v>5.0</v>
      </c>
      <c r="CF10" s="127">
        <f t="shared" si="44"/>
        <v>96</v>
      </c>
      <c r="CG10" s="127">
        <f t="shared" si="45"/>
        <v>73</v>
      </c>
      <c r="CH10" s="127">
        <f t="shared" si="46"/>
        <v>80.67226891</v>
      </c>
      <c r="CI10" s="132">
        <f t="shared" si="47"/>
        <v>73</v>
      </c>
    </row>
    <row r="11" ht="15.75" customHeight="1">
      <c r="A11" s="30">
        <v>6.0</v>
      </c>
      <c r="B11" s="30" t="s">
        <v>16</v>
      </c>
      <c r="C11" s="114">
        <v>5.0</v>
      </c>
      <c r="D11" s="114">
        <v>2.0</v>
      </c>
      <c r="E11" s="114"/>
      <c r="F11" s="114">
        <v>4.0</v>
      </c>
      <c r="G11" s="114">
        <f t="shared" si="1"/>
        <v>7</v>
      </c>
      <c r="H11" s="114">
        <v>4.0</v>
      </c>
      <c r="I11" s="114">
        <f t="shared" si="2"/>
        <v>100</v>
      </c>
      <c r="J11" s="114">
        <f t="shared" si="3"/>
        <v>100</v>
      </c>
      <c r="K11" s="114">
        <v>5.0</v>
      </c>
      <c r="L11" s="114">
        <v>1.0</v>
      </c>
      <c r="M11" s="114">
        <v>8.0</v>
      </c>
      <c r="N11" s="114">
        <f t="shared" si="4"/>
        <v>13</v>
      </c>
      <c r="O11" s="114">
        <f t="shared" si="5"/>
        <v>12</v>
      </c>
      <c r="P11" s="114">
        <f t="shared" si="6"/>
        <v>100</v>
      </c>
      <c r="Q11" s="114">
        <f t="shared" si="7"/>
        <v>100</v>
      </c>
      <c r="R11" s="126">
        <v>8.0</v>
      </c>
      <c r="S11" s="126">
        <v>5.0</v>
      </c>
      <c r="T11" s="126">
        <v>12.0</v>
      </c>
      <c r="U11" s="114">
        <f t="shared" si="8"/>
        <v>26</v>
      </c>
      <c r="V11" s="114">
        <f t="shared" si="9"/>
        <v>24</v>
      </c>
      <c r="W11" s="114">
        <f t="shared" si="10"/>
        <v>100</v>
      </c>
      <c r="X11" s="114">
        <f t="shared" si="11"/>
        <v>100</v>
      </c>
      <c r="Y11" s="130">
        <v>9.0</v>
      </c>
      <c r="Z11" s="130">
        <v>5.0</v>
      </c>
      <c r="AA11" s="130">
        <v>6.0</v>
      </c>
      <c r="AB11" s="129">
        <f t="shared" si="12"/>
        <v>40</v>
      </c>
      <c r="AC11" s="129">
        <f t="shared" si="13"/>
        <v>30</v>
      </c>
      <c r="AD11" s="129">
        <f t="shared" si="14"/>
        <v>100</v>
      </c>
      <c r="AE11" s="129">
        <f t="shared" si="15"/>
        <v>100</v>
      </c>
      <c r="AF11" s="130">
        <v>9.0</v>
      </c>
      <c r="AG11" s="130">
        <v>5.0</v>
      </c>
      <c r="AH11" s="130">
        <v>8.0</v>
      </c>
      <c r="AI11" s="127">
        <f t="shared" si="16"/>
        <v>54</v>
      </c>
      <c r="AJ11" s="127">
        <f t="shared" si="17"/>
        <v>38</v>
      </c>
      <c r="AK11" s="128">
        <f t="shared" si="18"/>
        <v>100</v>
      </c>
      <c r="AL11" s="128">
        <f t="shared" si="19"/>
        <v>100</v>
      </c>
      <c r="AM11" s="130">
        <v>9.0</v>
      </c>
      <c r="AN11" s="130">
        <v>4.0</v>
      </c>
      <c r="AO11" s="38">
        <v>10.0</v>
      </c>
      <c r="AP11" s="127">
        <f t="shared" si="20"/>
        <v>67</v>
      </c>
      <c r="AQ11" s="127">
        <f t="shared" si="21"/>
        <v>48</v>
      </c>
      <c r="AR11" s="127">
        <f t="shared" si="22"/>
        <v>98.52941176</v>
      </c>
      <c r="AS11" s="127">
        <f t="shared" si="23"/>
        <v>100</v>
      </c>
      <c r="AT11" s="38">
        <v>9.0</v>
      </c>
      <c r="AU11" s="38">
        <v>3.0</v>
      </c>
      <c r="AV11" s="38">
        <v>11.0</v>
      </c>
      <c r="AW11" s="127">
        <f t="shared" si="24"/>
        <v>79</v>
      </c>
      <c r="AX11" s="127">
        <f t="shared" si="25"/>
        <v>59</v>
      </c>
      <c r="AY11" s="127">
        <f t="shared" si="26"/>
        <v>98.75</v>
      </c>
      <c r="AZ11" s="127">
        <f t="shared" si="27"/>
        <v>100</v>
      </c>
      <c r="BA11" s="38">
        <v>3.0</v>
      </c>
      <c r="BB11" s="38">
        <v>3.0</v>
      </c>
      <c r="BC11" s="38">
        <v>4.0</v>
      </c>
      <c r="BD11" s="127">
        <f t="shared" si="28"/>
        <v>85</v>
      </c>
      <c r="BE11" s="127">
        <f t="shared" si="29"/>
        <v>63</v>
      </c>
      <c r="BF11" s="127">
        <f t="shared" si="30"/>
        <v>98.8372093</v>
      </c>
      <c r="BG11" s="127">
        <f t="shared" si="31"/>
        <v>95.45454545</v>
      </c>
      <c r="BH11" s="38">
        <v>4.0</v>
      </c>
      <c r="BI11" s="38">
        <v>4.0</v>
      </c>
      <c r="BJ11" s="38">
        <v>6.0</v>
      </c>
      <c r="BK11" s="127">
        <f t="shared" si="32"/>
        <v>93</v>
      </c>
      <c r="BL11" s="127">
        <f t="shared" si="33"/>
        <v>69</v>
      </c>
      <c r="BM11" s="127">
        <f t="shared" si="34"/>
        <v>97.89473684</v>
      </c>
      <c r="BN11" s="127">
        <f t="shared" si="35"/>
        <v>93.24324324</v>
      </c>
      <c r="BO11" s="38">
        <v>4.0</v>
      </c>
      <c r="BP11" s="38">
        <v>3.0</v>
      </c>
      <c r="BQ11" s="38">
        <v>10.0</v>
      </c>
      <c r="BR11" s="127">
        <f t="shared" si="36"/>
        <v>100</v>
      </c>
      <c r="BS11" s="127">
        <f t="shared" si="37"/>
        <v>79</v>
      </c>
      <c r="BT11" s="127">
        <f t="shared" si="38"/>
        <v>97.08737864</v>
      </c>
      <c r="BU11" s="127">
        <f t="shared" si="39"/>
        <v>94.04761905</v>
      </c>
      <c r="BV11" s="38">
        <v>6.0</v>
      </c>
      <c r="BW11" s="38">
        <v>2.0</v>
      </c>
      <c r="BX11" s="38">
        <v>6.0</v>
      </c>
      <c r="BY11" s="127">
        <f t="shared" si="40"/>
        <v>108</v>
      </c>
      <c r="BZ11" s="127">
        <f t="shared" si="41"/>
        <v>85</v>
      </c>
      <c r="CA11" s="127">
        <f t="shared" si="42"/>
        <v>95.57522124</v>
      </c>
      <c r="CB11" s="127">
        <f t="shared" si="43"/>
        <v>94.44444444</v>
      </c>
      <c r="CC11" s="38">
        <v>4.0</v>
      </c>
      <c r="CD11" s="38">
        <v>2.0</v>
      </c>
      <c r="CE11" s="38">
        <v>10.0</v>
      </c>
      <c r="CF11" s="127">
        <f t="shared" si="44"/>
        <v>114</v>
      </c>
      <c r="CG11" s="127">
        <f t="shared" si="45"/>
        <v>95</v>
      </c>
      <c r="CH11" s="127">
        <f t="shared" si="46"/>
        <v>95.79831933</v>
      </c>
      <c r="CI11" s="127">
        <f t="shared" si="47"/>
        <v>95</v>
      </c>
    </row>
    <row r="12" ht="15.75" customHeight="1">
      <c r="A12" s="30">
        <v>7.0</v>
      </c>
      <c r="B12" s="30" t="s">
        <v>17</v>
      </c>
      <c r="C12" s="114">
        <v>5.0</v>
      </c>
      <c r="D12" s="114">
        <v>2.0</v>
      </c>
      <c r="E12" s="114"/>
      <c r="F12" s="114">
        <v>4.0</v>
      </c>
      <c r="G12" s="114">
        <f t="shared" si="1"/>
        <v>7</v>
      </c>
      <c r="H12" s="114">
        <v>4.0</v>
      </c>
      <c r="I12" s="114">
        <f t="shared" si="2"/>
        <v>100</v>
      </c>
      <c r="J12" s="114">
        <f t="shared" si="3"/>
        <v>100</v>
      </c>
      <c r="K12" s="114">
        <v>5.0</v>
      </c>
      <c r="L12" s="114">
        <v>1.0</v>
      </c>
      <c r="M12" s="114">
        <v>6.0</v>
      </c>
      <c r="N12" s="114">
        <f t="shared" si="4"/>
        <v>13</v>
      </c>
      <c r="O12" s="114">
        <f t="shared" si="5"/>
        <v>10</v>
      </c>
      <c r="P12" s="114">
        <f t="shared" si="6"/>
        <v>100</v>
      </c>
      <c r="Q12" s="114">
        <f t="shared" si="7"/>
        <v>83.33333333</v>
      </c>
      <c r="R12" s="126">
        <v>8.0</v>
      </c>
      <c r="S12" s="126">
        <v>5.0</v>
      </c>
      <c r="T12" s="126">
        <v>12.0</v>
      </c>
      <c r="U12" s="114">
        <f t="shared" si="8"/>
        <v>26</v>
      </c>
      <c r="V12" s="114">
        <f t="shared" si="9"/>
        <v>22</v>
      </c>
      <c r="W12" s="114">
        <f t="shared" si="10"/>
        <v>100</v>
      </c>
      <c r="X12" s="114">
        <f t="shared" si="11"/>
        <v>91.66666667</v>
      </c>
      <c r="Y12" s="130">
        <v>9.0</v>
      </c>
      <c r="Z12" s="130">
        <v>5.0</v>
      </c>
      <c r="AA12" s="130">
        <v>6.0</v>
      </c>
      <c r="AB12" s="129">
        <f t="shared" si="12"/>
        <v>40</v>
      </c>
      <c r="AC12" s="129">
        <f t="shared" si="13"/>
        <v>28</v>
      </c>
      <c r="AD12" s="129">
        <f t="shared" si="14"/>
        <v>100</v>
      </c>
      <c r="AE12" s="129">
        <f t="shared" si="15"/>
        <v>93.33333333</v>
      </c>
      <c r="AF12" s="130">
        <v>9.0</v>
      </c>
      <c r="AG12" s="130">
        <v>5.0</v>
      </c>
      <c r="AH12" s="130">
        <v>8.0</v>
      </c>
      <c r="AI12" s="127">
        <f t="shared" si="16"/>
        <v>54</v>
      </c>
      <c r="AJ12" s="127">
        <f t="shared" si="17"/>
        <v>36</v>
      </c>
      <c r="AK12" s="128">
        <f t="shared" si="18"/>
        <v>100</v>
      </c>
      <c r="AL12" s="128">
        <f t="shared" si="19"/>
        <v>94.73684211</v>
      </c>
      <c r="AM12" s="130">
        <v>9.0</v>
      </c>
      <c r="AN12" s="130">
        <v>3.0</v>
      </c>
      <c r="AO12" s="38">
        <v>10.0</v>
      </c>
      <c r="AP12" s="127">
        <f t="shared" si="20"/>
        <v>66</v>
      </c>
      <c r="AQ12" s="127">
        <f t="shared" si="21"/>
        <v>46</v>
      </c>
      <c r="AR12" s="127">
        <f t="shared" si="22"/>
        <v>97.05882353</v>
      </c>
      <c r="AS12" s="127">
        <f t="shared" si="23"/>
        <v>95.83333333</v>
      </c>
      <c r="AT12" s="38">
        <v>9.0</v>
      </c>
      <c r="AU12" s="38">
        <v>3.0</v>
      </c>
      <c r="AV12" s="38">
        <v>9.0</v>
      </c>
      <c r="AW12" s="127">
        <f t="shared" si="24"/>
        <v>78</v>
      </c>
      <c r="AX12" s="127">
        <f t="shared" si="25"/>
        <v>55</v>
      </c>
      <c r="AY12" s="127">
        <f t="shared" si="26"/>
        <v>97.5</v>
      </c>
      <c r="AZ12" s="127">
        <f t="shared" si="27"/>
        <v>93.22033898</v>
      </c>
      <c r="BA12" s="38">
        <v>3.0</v>
      </c>
      <c r="BB12" s="38">
        <v>3.0</v>
      </c>
      <c r="BC12" s="38">
        <v>6.0</v>
      </c>
      <c r="BD12" s="127">
        <f t="shared" si="28"/>
        <v>84</v>
      </c>
      <c r="BE12" s="127">
        <f t="shared" si="29"/>
        <v>61</v>
      </c>
      <c r="BF12" s="127">
        <f t="shared" si="30"/>
        <v>97.6744186</v>
      </c>
      <c r="BG12" s="127">
        <f t="shared" si="31"/>
        <v>92.42424242</v>
      </c>
      <c r="BH12" s="38">
        <v>5.0</v>
      </c>
      <c r="BI12" s="38">
        <v>3.0</v>
      </c>
      <c r="BJ12" s="38">
        <v>8.0</v>
      </c>
      <c r="BK12" s="127">
        <f t="shared" si="32"/>
        <v>92</v>
      </c>
      <c r="BL12" s="127">
        <f t="shared" si="33"/>
        <v>69</v>
      </c>
      <c r="BM12" s="127">
        <f t="shared" si="34"/>
        <v>96.84210526</v>
      </c>
      <c r="BN12" s="127">
        <f t="shared" si="35"/>
        <v>93.24324324</v>
      </c>
      <c r="BO12" s="38">
        <v>5.0</v>
      </c>
      <c r="BP12" s="38">
        <v>3.0</v>
      </c>
      <c r="BQ12" s="38">
        <v>10.0</v>
      </c>
      <c r="BR12" s="127">
        <f t="shared" si="36"/>
        <v>100</v>
      </c>
      <c r="BS12" s="127">
        <f t="shared" si="37"/>
        <v>79</v>
      </c>
      <c r="BT12" s="127">
        <f t="shared" si="38"/>
        <v>97.08737864</v>
      </c>
      <c r="BU12" s="127">
        <f t="shared" si="39"/>
        <v>94.04761905</v>
      </c>
      <c r="BV12" s="38">
        <v>7.0</v>
      </c>
      <c r="BW12" s="38">
        <v>3.0</v>
      </c>
      <c r="BX12" s="38">
        <v>6.0</v>
      </c>
      <c r="BY12" s="127">
        <f t="shared" si="40"/>
        <v>110</v>
      </c>
      <c r="BZ12" s="127">
        <f t="shared" si="41"/>
        <v>85</v>
      </c>
      <c r="CA12" s="127">
        <f t="shared" si="42"/>
        <v>97.34513274</v>
      </c>
      <c r="CB12" s="127">
        <f t="shared" si="43"/>
        <v>94.44444444</v>
      </c>
      <c r="CC12" s="38">
        <v>4.0</v>
      </c>
      <c r="CD12" s="38">
        <v>1.0</v>
      </c>
      <c r="CE12" s="38">
        <v>8.0</v>
      </c>
      <c r="CF12" s="127">
        <f t="shared" si="44"/>
        <v>115</v>
      </c>
      <c r="CG12" s="127">
        <f t="shared" si="45"/>
        <v>93</v>
      </c>
      <c r="CH12" s="127">
        <f t="shared" si="46"/>
        <v>96.63865546</v>
      </c>
      <c r="CI12" s="127">
        <f t="shared" si="47"/>
        <v>93</v>
      </c>
    </row>
    <row r="13" ht="15.75" customHeight="1">
      <c r="A13" s="30">
        <v>8.0</v>
      </c>
      <c r="B13" s="30" t="s">
        <v>18</v>
      </c>
      <c r="C13" s="114">
        <v>1.0</v>
      </c>
      <c r="D13" s="114">
        <v>0.0</v>
      </c>
      <c r="E13" s="114"/>
      <c r="F13" s="114">
        <v>0.0</v>
      </c>
      <c r="G13" s="114">
        <f t="shared" si="1"/>
        <v>1</v>
      </c>
      <c r="H13" s="114">
        <v>0.0</v>
      </c>
      <c r="I13" s="114">
        <f t="shared" si="2"/>
        <v>14.28571429</v>
      </c>
      <c r="J13" s="114">
        <f t="shared" si="3"/>
        <v>0</v>
      </c>
      <c r="K13" s="114">
        <v>4.0</v>
      </c>
      <c r="L13" s="114">
        <v>1.0</v>
      </c>
      <c r="M13" s="114">
        <v>8.0</v>
      </c>
      <c r="N13" s="114">
        <f t="shared" si="4"/>
        <v>6</v>
      </c>
      <c r="O13" s="114">
        <f t="shared" si="5"/>
        <v>8</v>
      </c>
      <c r="P13" s="114">
        <f t="shared" si="6"/>
        <v>46.15384615</v>
      </c>
      <c r="Q13" s="114">
        <f t="shared" si="7"/>
        <v>66.66666667</v>
      </c>
      <c r="R13" s="126">
        <v>7.0</v>
      </c>
      <c r="S13" s="126">
        <v>4.0</v>
      </c>
      <c r="T13" s="126">
        <v>12.0</v>
      </c>
      <c r="U13" s="114">
        <f t="shared" si="8"/>
        <v>17</v>
      </c>
      <c r="V13" s="114">
        <f t="shared" si="9"/>
        <v>20</v>
      </c>
      <c r="W13" s="114">
        <f t="shared" si="10"/>
        <v>65.38461538</v>
      </c>
      <c r="X13" s="114">
        <f t="shared" si="11"/>
        <v>83.33333333</v>
      </c>
      <c r="Y13" s="130">
        <v>6.0</v>
      </c>
      <c r="Z13" s="130">
        <v>4.0</v>
      </c>
      <c r="AA13" s="130">
        <v>6.0</v>
      </c>
      <c r="AB13" s="129">
        <f t="shared" si="12"/>
        <v>27</v>
      </c>
      <c r="AC13" s="129">
        <f t="shared" si="13"/>
        <v>26</v>
      </c>
      <c r="AD13" s="129">
        <f t="shared" si="14"/>
        <v>67.5</v>
      </c>
      <c r="AE13" s="129">
        <f t="shared" si="15"/>
        <v>86.66666667</v>
      </c>
      <c r="AF13" s="130">
        <v>7.0</v>
      </c>
      <c r="AG13" s="130">
        <v>5.0</v>
      </c>
      <c r="AH13" s="130">
        <v>8.0</v>
      </c>
      <c r="AI13" s="127">
        <f t="shared" si="16"/>
        <v>39</v>
      </c>
      <c r="AJ13" s="127">
        <f t="shared" si="17"/>
        <v>34</v>
      </c>
      <c r="AK13" s="131">
        <f t="shared" si="18"/>
        <v>72.22222222</v>
      </c>
      <c r="AL13" s="128">
        <f t="shared" si="19"/>
        <v>89.47368421</v>
      </c>
      <c r="AM13" s="130">
        <v>8.0</v>
      </c>
      <c r="AN13" s="130">
        <v>3.0</v>
      </c>
      <c r="AO13" s="38">
        <v>10.0</v>
      </c>
      <c r="AP13" s="127">
        <f t="shared" si="20"/>
        <v>50</v>
      </c>
      <c r="AQ13" s="127">
        <f t="shared" si="21"/>
        <v>44</v>
      </c>
      <c r="AR13" s="127">
        <f t="shared" si="22"/>
        <v>73.52941176</v>
      </c>
      <c r="AS13" s="127">
        <f t="shared" si="23"/>
        <v>91.66666667</v>
      </c>
      <c r="AT13" s="38">
        <v>8.0</v>
      </c>
      <c r="AU13" s="38">
        <v>3.0</v>
      </c>
      <c r="AV13" s="38">
        <v>11.0</v>
      </c>
      <c r="AW13" s="127">
        <f t="shared" si="24"/>
        <v>61</v>
      </c>
      <c r="AX13" s="127">
        <f t="shared" si="25"/>
        <v>55</v>
      </c>
      <c r="AY13" s="127">
        <f t="shared" si="26"/>
        <v>76.25</v>
      </c>
      <c r="AZ13" s="127">
        <f t="shared" si="27"/>
        <v>93.22033898</v>
      </c>
      <c r="BA13" s="38">
        <v>3.0</v>
      </c>
      <c r="BB13" s="38">
        <v>3.0</v>
      </c>
      <c r="BC13" s="38">
        <v>7.0</v>
      </c>
      <c r="BD13" s="127">
        <f t="shared" si="28"/>
        <v>67</v>
      </c>
      <c r="BE13" s="127">
        <f t="shared" si="29"/>
        <v>62</v>
      </c>
      <c r="BF13" s="127">
        <f t="shared" si="30"/>
        <v>77.90697674</v>
      </c>
      <c r="BG13" s="127">
        <f t="shared" si="31"/>
        <v>93.93939394</v>
      </c>
      <c r="BH13" s="38">
        <v>4.0</v>
      </c>
      <c r="BI13" s="38">
        <v>3.0</v>
      </c>
      <c r="BJ13" s="38">
        <v>8.0</v>
      </c>
      <c r="BK13" s="127">
        <f t="shared" si="32"/>
        <v>74</v>
      </c>
      <c r="BL13" s="127">
        <f t="shared" si="33"/>
        <v>70</v>
      </c>
      <c r="BM13" s="127">
        <f t="shared" si="34"/>
        <v>77.89473684</v>
      </c>
      <c r="BN13" s="127">
        <f t="shared" si="35"/>
        <v>94.59459459</v>
      </c>
      <c r="BO13" s="38">
        <v>4.0</v>
      </c>
      <c r="BP13" s="38">
        <v>3.0</v>
      </c>
      <c r="BQ13" s="38">
        <v>10.0</v>
      </c>
      <c r="BR13" s="127">
        <f t="shared" si="36"/>
        <v>81</v>
      </c>
      <c r="BS13" s="127">
        <f t="shared" si="37"/>
        <v>80</v>
      </c>
      <c r="BT13" s="127">
        <f t="shared" si="38"/>
        <v>78.6407767</v>
      </c>
      <c r="BU13" s="127">
        <f t="shared" si="39"/>
        <v>95.23809524</v>
      </c>
      <c r="BV13" s="38">
        <v>6.0</v>
      </c>
      <c r="BW13" s="38">
        <v>3.0</v>
      </c>
      <c r="BX13" s="38">
        <v>6.0</v>
      </c>
      <c r="BY13" s="127">
        <f t="shared" si="40"/>
        <v>90</v>
      </c>
      <c r="BZ13" s="127">
        <f t="shared" si="41"/>
        <v>86</v>
      </c>
      <c r="CA13" s="127">
        <f t="shared" si="42"/>
        <v>79.6460177</v>
      </c>
      <c r="CB13" s="127">
        <f t="shared" si="43"/>
        <v>95.55555556</v>
      </c>
      <c r="CC13" s="38">
        <v>4.0</v>
      </c>
      <c r="CD13" s="38">
        <v>0.0</v>
      </c>
      <c r="CE13" s="38">
        <v>10.0</v>
      </c>
      <c r="CF13" s="127">
        <f t="shared" si="44"/>
        <v>94</v>
      </c>
      <c r="CG13" s="127">
        <f t="shared" si="45"/>
        <v>96</v>
      </c>
      <c r="CH13" s="127">
        <f t="shared" si="46"/>
        <v>78.99159664</v>
      </c>
      <c r="CI13" s="127">
        <f t="shared" si="47"/>
        <v>96</v>
      </c>
    </row>
    <row r="14" ht="15.75" customHeight="1">
      <c r="A14" s="30">
        <v>9.0</v>
      </c>
      <c r="B14" s="30" t="s">
        <v>19</v>
      </c>
      <c r="C14" s="114">
        <v>5.0</v>
      </c>
      <c r="D14" s="114">
        <v>2.0</v>
      </c>
      <c r="E14" s="114"/>
      <c r="F14" s="114">
        <v>2.0</v>
      </c>
      <c r="G14" s="114">
        <f t="shared" si="1"/>
        <v>7</v>
      </c>
      <c r="H14" s="114">
        <v>2.0</v>
      </c>
      <c r="I14" s="114">
        <f t="shared" si="2"/>
        <v>100</v>
      </c>
      <c r="J14" s="114">
        <f t="shared" si="3"/>
        <v>50</v>
      </c>
      <c r="K14" s="114">
        <v>4.0</v>
      </c>
      <c r="L14" s="114">
        <v>0.0</v>
      </c>
      <c r="M14" s="114">
        <v>8.0</v>
      </c>
      <c r="N14" s="114">
        <f t="shared" si="4"/>
        <v>11</v>
      </c>
      <c r="O14" s="114">
        <f t="shared" si="5"/>
        <v>10</v>
      </c>
      <c r="P14" s="114">
        <f t="shared" si="6"/>
        <v>84.61538462</v>
      </c>
      <c r="Q14" s="114">
        <f t="shared" si="7"/>
        <v>83.33333333</v>
      </c>
      <c r="R14" s="126">
        <v>8.0</v>
      </c>
      <c r="S14" s="126">
        <v>5.0</v>
      </c>
      <c r="T14" s="126">
        <v>10.0</v>
      </c>
      <c r="U14" s="114">
        <f t="shared" si="8"/>
        <v>24</v>
      </c>
      <c r="V14" s="114">
        <f t="shared" si="9"/>
        <v>20</v>
      </c>
      <c r="W14" s="114">
        <f t="shared" si="10"/>
        <v>92.30769231</v>
      </c>
      <c r="X14" s="114">
        <f t="shared" si="11"/>
        <v>83.33333333</v>
      </c>
      <c r="Y14" s="126">
        <v>6.0</v>
      </c>
      <c r="Z14" s="126">
        <v>4.0</v>
      </c>
      <c r="AA14" s="126">
        <v>4.0</v>
      </c>
      <c r="AB14" s="129">
        <f t="shared" si="12"/>
        <v>34</v>
      </c>
      <c r="AC14" s="129">
        <f t="shared" si="13"/>
        <v>24</v>
      </c>
      <c r="AD14" s="129">
        <f t="shared" si="14"/>
        <v>85</v>
      </c>
      <c r="AE14" s="129">
        <f t="shared" si="15"/>
        <v>80</v>
      </c>
      <c r="AF14" s="126">
        <v>9.0</v>
      </c>
      <c r="AG14" s="130">
        <v>5.0</v>
      </c>
      <c r="AH14" s="126">
        <v>7.0</v>
      </c>
      <c r="AI14" s="127">
        <f t="shared" si="16"/>
        <v>48</v>
      </c>
      <c r="AJ14" s="127">
        <f t="shared" si="17"/>
        <v>31</v>
      </c>
      <c r="AK14" s="128">
        <f t="shared" si="18"/>
        <v>88.88888889</v>
      </c>
      <c r="AL14" s="128">
        <f t="shared" si="19"/>
        <v>81.57894737</v>
      </c>
      <c r="AM14" s="126">
        <v>9.0</v>
      </c>
      <c r="AN14" s="126">
        <v>4.0</v>
      </c>
      <c r="AO14" s="21">
        <v>9.0</v>
      </c>
      <c r="AP14" s="127">
        <f t="shared" si="20"/>
        <v>61</v>
      </c>
      <c r="AQ14" s="127">
        <f t="shared" si="21"/>
        <v>40</v>
      </c>
      <c r="AR14" s="127">
        <f t="shared" si="22"/>
        <v>89.70588235</v>
      </c>
      <c r="AS14" s="127">
        <f t="shared" si="23"/>
        <v>83.33333333</v>
      </c>
      <c r="AT14" s="38">
        <v>8.0</v>
      </c>
      <c r="AU14" s="38">
        <v>2.0</v>
      </c>
      <c r="AV14" s="38">
        <v>10.0</v>
      </c>
      <c r="AW14" s="127">
        <f t="shared" si="24"/>
        <v>71</v>
      </c>
      <c r="AX14" s="127">
        <f t="shared" si="25"/>
        <v>50</v>
      </c>
      <c r="AY14" s="127">
        <f t="shared" si="26"/>
        <v>88.75</v>
      </c>
      <c r="AZ14" s="127">
        <f t="shared" si="27"/>
        <v>84.74576271</v>
      </c>
      <c r="BA14" s="38">
        <v>2.0</v>
      </c>
      <c r="BB14" s="38">
        <v>3.0</v>
      </c>
      <c r="BC14" s="38">
        <v>5.0</v>
      </c>
      <c r="BD14" s="127">
        <f t="shared" si="28"/>
        <v>76</v>
      </c>
      <c r="BE14" s="127">
        <f t="shared" si="29"/>
        <v>55</v>
      </c>
      <c r="BF14" s="127">
        <f t="shared" si="30"/>
        <v>88.37209302</v>
      </c>
      <c r="BG14" s="127">
        <f t="shared" si="31"/>
        <v>83.33333333</v>
      </c>
      <c r="BH14" s="38">
        <v>4.0</v>
      </c>
      <c r="BI14" s="38">
        <v>2.0</v>
      </c>
      <c r="BJ14" s="38">
        <v>5.0</v>
      </c>
      <c r="BK14" s="127">
        <f t="shared" si="32"/>
        <v>82</v>
      </c>
      <c r="BL14" s="127">
        <f t="shared" si="33"/>
        <v>60</v>
      </c>
      <c r="BM14" s="127">
        <f t="shared" si="34"/>
        <v>86.31578947</v>
      </c>
      <c r="BN14" s="127">
        <f t="shared" si="35"/>
        <v>81.08108108</v>
      </c>
      <c r="BO14" s="38">
        <v>4.0</v>
      </c>
      <c r="BP14" s="38">
        <v>2.0</v>
      </c>
      <c r="BQ14" s="38">
        <v>10.0</v>
      </c>
      <c r="BR14" s="127">
        <f t="shared" si="36"/>
        <v>88</v>
      </c>
      <c r="BS14" s="127">
        <f t="shared" si="37"/>
        <v>70</v>
      </c>
      <c r="BT14" s="127">
        <f t="shared" si="38"/>
        <v>85.4368932</v>
      </c>
      <c r="BU14" s="127">
        <f t="shared" si="39"/>
        <v>83.33333333</v>
      </c>
      <c r="BV14" s="38">
        <v>5.0</v>
      </c>
      <c r="BW14" s="38">
        <v>3.0</v>
      </c>
      <c r="BX14" s="38">
        <v>4.0</v>
      </c>
      <c r="BY14" s="127">
        <f t="shared" si="40"/>
        <v>96</v>
      </c>
      <c r="BZ14" s="127">
        <f t="shared" si="41"/>
        <v>74</v>
      </c>
      <c r="CA14" s="127">
        <f t="shared" si="42"/>
        <v>84.95575221</v>
      </c>
      <c r="CB14" s="127">
        <f t="shared" si="43"/>
        <v>82.22222222</v>
      </c>
      <c r="CC14" s="38">
        <v>3.0</v>
      </c>
      <c r="CD14" s="38">
        <v>2.0</v>
      </c>
      <c r="CE14" s="38">
        <v>9.0</v>
      </c>
      <c r="CF14" s="127">
        <f t="shared" si="44"/>
        <v>101</v>
      </c>
      <c r="CG14" s="127">
        <f t="shared" si="45"/>
        <v>83</v>
      </c>
      <c r="CH14" s="127">
        <f t="shared" si="46"/>
        <v>84.87394958</v>
      </c>
      <c r="CI14" s="127">
        <f t="shared" si="47"/>
        <v>83</v>
      </c>
    </row>
    <row r="15" ht="15.75" customHeight="1">
      <c r="A15" s="30">
        <v>10.0</v>
      </c>
      <c r="B15" s="30" t="s">
        <v>20</v>
      </c>
      <c r="C15" s="114">
        <v>5.0</v>
      </c>
      <c r="D15" s="114">
        <v>2.0</v>
      </c>
      <c r="E15" s="114"/>
      <c r="F15" s="114">
        <v>4.0</v>
      </c>
      <c r="G15" s="114">
        <f t="shared" si="1"/>
        <v>7</v>
      </c>
      <c r="H15" s="114">
        <v>4.0</v>
      </c>
      <c r="I15" s="114">
        <f t="shared" si="2"/>
        <v>100</v>
      </c>
      <c r="J15" s="114">
        <f t="shared" si="3"/>
        <v>100</v>
      </c>
      <c r="K15" s="114">
        <v>5.0</v>
      </c>
      <c r="L15" s="114">
        <v>0.0</v>
      </c>
      <c r="M15" s="114">
        <v>6.0</v>
      </c>
      <c r="N15" s="114">
        <f t="shared" si="4"/>
        <v>12</v>
      </c>
      <c r="O15" s="114">
        <f t="shared" si="5"/>
        <v>10</v>
      </c>
      <c r="P15" s="114">
        <f t="shared" si="6"/>
        <v>92.30769231</v>
      </c>
      <c r="Q15" s="114">
        <f t="shared" si="7"/>
        <v>83.33333333</v>
      </c>
      <c r="R15" s="126">
        <v>8.0</v>
      </c>
      <c r="S15" s="126">
        <v>5.0</v>
      </c>
      <c r="T15" s="126">
        <v>12.0</v>
      </c>
      <c r="U15" s="114">
        <f t="shared" si="8"/>
        <v>25</v>
      </c>
      <c r="V15" s="114">
        <f t="shared" si="9"/>
        <v>22</v>
      </c>
      <c r="W15" s="114">
        <f t="shared" si="10"/>
        <v>96.15384615</v>
      </c>
      <c r="X15" s="114">
        <f t="shared" si="11"/>
        <v>91.66666667</v>
      </c>
      <c r="Y15" s="130">
        <v>7.0</v>
      </c>
      <c r="Z15" s="130">
        <v>3.0</v>
      </c>
      <c r="AA15" s="130">
        <v>2.0</v>
      </c>
      <c r="AB15" s="129">
        <f t="shared" si="12"/>
        <v>35</v>
      </c>
      <c r="AC15" s="129">
        <f t="shared" si="13"/>
        <v>24</v>
      </c>
      <c r="AD15" s="129">
        <f t="shared" si="14"/>
        <v>87.5</v>
      </c>
      <c r="AE15" s="129">
        <f t="shared" si="15"/>
        <v>80</v>
      </c>
      <c r="AF15" s="130">
        <v>9.0</v>
      </c>
      <c r="AG15" s="130">
        <v>5.0</v>
      </c>
      <c r="AH15" s="130">
        <v>7.0</v>
      </c>
      <c r="AI15" s="127">
        <f t="shared" si="16"/>
        <v>49</v>
      </c>
      <c r="AJ15" s="127">
        <f t="shared" si="17"/>
        <v>31</v>
      </c>
      <c r="AK15" s="128">
        <f t="shared" si="18"/>
        <v>90.74074074</v>
      </c>
      <c r="AL15" s="128">
        <f t="shared" si="19"/>
        <v>81.57894737</v>
      </c>
      <c r="AM15" s="130">
        <v>9.0</v>
      </c>
      <c r="AN15" s="130">
        <v>3.0</v>
      </c>
      <c r="AO15" s="38">
        <v>8.0</v>
      </c>
      <c r="AP15" s="127">
        <f t="shared" si="20"/>
        <v>61</v>
      </c>
      <c r="AQ15" s="127">
        <f t="shared" si="21"/>
        <v>39</v>
      </c>
      <c r="AR15" s="127">
        <f t="shared" si="22"/>
        <v>89.70588235</v>
      </c>
      <c r="AS15" s="127">
        <f t="shared" si="23"/>
        <v>81.25</v>
      </c>
      <c r="AT15" s="38">
        <v>8.0</v>
      </c>
      <c r="AU15" s="38">
        <v>2.0</v>
      </c>
      <c r="AV15" s="38">
        <v>8.0</v>
      </c>
      <c r="AW15" s="127">
        <f t="shared" si="24"/>
        <v>71</v>
      </c>
      <c r="AX15" s="127">
        <f t="shared" si="25"/>
        <v>47</v>
      </c>
      <c r="AY15" s="127">
        <f t="shared" si="26"/>
        <v>88.75</v>
      </c>
      <c r="AZ15" s="127">
        <f t="shared" si="27"/>
        <v>79.66101695</v>
      </c>
      <c r="BA15" s="38">
        <v>3.0</v>
      </c>
      <c r="BB15" s="38">
        <v>3.0</v>
      </c>
      <c r="BC15" s="38">
        <v>7.0</v>
      </c>
      <c r="BD15" s="127">
        <f t="shared" si="28"/>
        <v>77</v>
      </c>
      <c r="BE15" s="127">
        <f t="shared" si="29"/>
        <v>54</v>
      </c>
      <c r="BF15" s="127">
        <f t="shared" si="30"/>
        <v>89.53488372</v>
      </c>
      <c r="BG15" s="127">
        <f t="shared" si="31"/>
        <v>81.81818182</v>
      </c>
      <c r="BH15" s="38">
        <v>4.0</v>
      </c>
      <c r="BI15" s="38">
        <v>3.0</v>
      </c>
      <c r="BJ15" s="38">
        <v>6.0</v>
      </c>
      <c r="BK15" s="127">
        <f t="shared" si="32"/>
        <v>84</v>
      </c>
      <c r="BL15" s="127">
        <f t="shared" si="33"/>
        <v>60</v>
      </c>
      <c r="BM15" s="127">
        <f t="shared" si="34"/>
        <v>88.42105263</v>
      </c>
      <c r="BN15" s="127">
        <f t="shared" si="35"/>
        <v>81.08108108</v>
      </c>
      <c r="BO15" s="38">
        <v>5.0</v>
      </c>
      <c r="BP15" s="38">
        <v>3.0</v>
      </c>
      <c r="BQ15" s="38">
        <v>10.0</v>
      </c>
      <c r="BR15" s="127">
        <f t="shared" si="36"/>
        <v>92</v>
      </c>
      <c r="BS15" s="127">
        <f t="shared" si="37"/>
        <v>70</v>
      </c>
      <c r="BT15" s="127">
        <f t="shared" si="38"/>
        <v>89.32038835</v>
      </c>
      <c r="BU15" s="127">
        <f t="shared" si="39"/>
        <v>83.33333333</v>
      </c>
      <c r="BV15" s="38">
        <v>4.0</v>
      </c>
      <c r="BW15" s="38">
        <v>1.0</v>
      </c>
      <c r="BX15" s="38">
        <v>4.0</v>
      </c>
      <c r="BY15" s="127">
        <f t="shared" si="40"/>
        <v>97</v>
      </c>
      <c r="BZ15" s="127">
        <f t="shared" si="41"/>
        <v>74</v>
      </c>
      <c r="CA15" s="127">
        <f t="shared" si="42"/>
        <v>85.84070796</v>
      </c>
      <c r="CB15" s="127">
        <f t="shared" si="43"/>
        <v>82.22222222</v>
      </c>
      <c r="CC15" s="38">
        <v>2.0</v>
      </c>
      <c r="CD15" s="38">
        <v>2.0</v>
      </c>
      <c r="CE15" s="38">
        <v>8.0</v>
      </c>
      <c r="CF15" s="127">
        <f t="shared" si="44"/>
        <v>101</v>
      </c>
      <c r="CG15" s="127">
        <f t="shared" si="45"/>
        <v>82</v>
      </c>
      <c r="CH15" s="127">
        <f t="shared" si="46"/>
        <v>84.87394958</v>
      </c>
      <c r="CI15" s="127">
        <f t="shared" si="47"/>
        <v>82</v>
      </c>
    </row>
    <row r="16" ht="15.75" customHeight="1">
      <c r="A16" s="30">
        <v>11.0</v>
      </c>
      <c r="B16" s="30" t="s">
        <v>21</v>
      </c>
      <c r="C16" s="114">
        <v>5.0</v>
      </c>
      <c r="D16" s="114">
        <v>2.0</v>
      </c>
      <c r="E16" s="114"/>
      <c r="F16" s="114">
        <v>4.0</v>
      </c>
      <c r="G16" s="114">
        <f t="shared" si="1"/>
        <v>7</v>
      </c>
      <c r="H16" s="114">
        <v>4.0</v>
      </c>
      <c r="I16" s="114">
        <f t="shared" si="2"/>
        <v>100</v>
      </c>
      <c r="J16" s="114">
        <f t="shared" si="3"/>
        <v>100</v>
      </c>
      <c r="K16" s="114">
        <v>4.0</v>
      </c>
      <c r="L16" s="114">
        <v>1.0</v>
      </c>
      <c r="M16" s="114">
        <v>8.0</v>
      </c>
      <c r="N16" s="114">
        <f t="shared" si="4"/>
        <v>12</v>
      </c>
      <c r="O16" s="114">
        <f t="shared" si="5"/>
        <v>12</v>
      </c>
      <c r="P16" s="114">
        <f t="shared" si="6"/>
        <v>92.30769231</v>
      </c>
      <c r="Q16" s="114">
        <f t="shared" si="7"/>
        <v>100</v>
      </c>
      <c r="R16" s="126">
        <v>8.0</v>
      </c>
      <c r="S16" s="126">
        <v>5.0</v>
      </c>
      <c r="T16" s="126">
        <v>10.0</v>
      </c>
      <c r="U16" s="114">
        <f t="shared" si="8"/>
        <v>25</v>
      </c>
      <c r="V16" s="114">
        <f t="shared" si="9"/>
        <v>22</v>
      </c>
      <c r="W16" s="114">
        <f t="shared" si="10"/>
        <v>96.15384615</v>
      </c>
      <c r="X16" s="114">
        <f t="shared" si="11"/>
        <v>91.66666667</v>
      </c>
      <c r="Y16" s="130">
        <v>7.0</v>
      </c>
      <c r="Z16" s="130">
        <v>4.0</v>
      </c>
      <c r="AA16" s="130">
        <v>6.0</v>
      </c>
      <c r="AB16" s="129">
        <f t="shared" si="12"/>
        <v>36</v>
      </c>
      <c r="AC16" s="129">
        <f t="shared" si="13"/>
        <v>28</v>
      </c>
      <c r="AD16" s="129">
        <f t="shared" si="14"/>
        <v>90</v>
      </c>
      <c r="AE16" s="129">
        <f t="shared" si="15"/>
        <v>93.33333333</v>
      </c>
      <c r="AF16" s="130">
        <v>9.0</v>
      </c>
      <c r="AG16" s="130">
        <v>5.0</v>
      </c>
      <c r="AH16" s="130">
        <v>8.0</v>
      </c>
      <c r="AI16" s="127">
        <f t="shared" si="16"/>
        <v>50</v>
      </c>
      <c r="AJ16" s="127">
        <f t="shared" si="17"/>
        <v>36</v>
      </c>
      <c r="AK16" s="128">
        <f t="shared" si="18"/>
        <v>92.59259259</v>
      </c>
      <c r="AL16" s="128">
        <f t="shared" si="19"/>
        <v>94.73684211</v>
      </c>
      <c r="AM16" s="130">
        <v>9.0</v>
      </c>
      <c r="AN16" s="130">
        <v>3.0</v>
      </c>
      <c r="AO16" s="38">
        <v>10.0</v>
      </c>
      <c r="AP16" s="127">
        <f t="shared" si="20"/>
        <v>62</v>
      </c>
      <c r="AQ16" s="127">
        <f t="shared" si="21"/>
        <v>46</v>
      </c>
      <c r="AR16" s="127">
        <f t="shared" si="22"/>
        <v>91.17647059</v>
      </c>
      <c r="AS16" s="127">
        <f t="shared" si="23"/>
        <v>95.83333333</v>
      </c>
      <c r="AT16" s="38">
        <v>9.0</v>
      </c>
      <c r="AU16" s="38">
        <v>3.0</v>
      </c>
      <c r="AV16" s="38">
        <v>9.0</v>
      </c>
      <c r="AW16" s="127">
        <f t="shared" si="24"/>
        <v>74</v>
      </c>
      <c r="AX16" s="127">
        <f t="shared" si="25"/>
        <v>55</v>
      </c>
      <c r="AY16" s="127">
        <f t="shared" si="26"/>
        <v>92.5</v>
      </c>
      <c r="AZ16" s="127">
        <f t="shared" si="27"/>
        <v>93.22033898</v>
      </c>
      <c r="BA16" s="38">
        <v>3.0</v>
      </c>
      <c r="BB16" s="38">
        <v>2.0</v>
      </c>
      <c r="BC16" s="38">
        <v>7.0</v>
      </c>
      <c r="BD16" s="127">
        <f t="shared" si="28"/>
        <v>79</v>
      </c>
      <c r="BE16" s="127">
        <f t="shared" si="29"/>
        <v>62</v>
      </c>
      <c r="BF16" s="127">
        <f t="shared" si="30"/>
        <v>91.86046512</v>
      </c>
      <c r="BG16" s="127">
        <f t="shared" si="31"/>
        <v>93.93939394</v>
      </c>
      <c r="BH16" s="38">
        <v>5.0</v>
      </c>
      <c r="BI16" s="38">
        <v>3.0</v>
      </c>
      <c r="BJ16" s="38">
        <v>8.0</v>
      </c>
      <c r="BK16" s="127">
        <f t="shared" si="32"/>
        <v>87</v>
      </c>
      <c r="BL16" s="127">
        <f t="shared" si="33"/>
        <v>70</v>
      </c>
      <c r="BM16" s="127">
        <f t="shared" si="34"/>
        <v>91.57894737</v>
      </c>
      <c r="BN16" s="127">
        <f t="shared" si="35"/>
        <v>94.59459459</v>
      </c>
      <c r="BO16" s="38">
        <v>5.0</v>
      </c>
      <c r="BP16" s="38">
        <v>3.0</v>
      </c>
      <c r="BQ16" s="38">
        <v>10.0</v>
      </c>
      <c r="BR16" s="127">
        <f t="shared" si="36"/>
        <v>95</v>
      </c>
      <c r="BS16" s="127">
        <f t="shared" si="37"/>
        <v>80</v>
      </c>
      <c r="BT16" s="127">
        <f t="shared" si="38"/>
        <v>92.23300971</v>
      </c>
      <c r="BU16" s="127">
        <f t="shared" si="39"/>
        <v>95.23809524</v>
      </c>
      <c r="BV16" s="38">
        <v>6.0</v>
      </c>
      <c r="BW16" s="38">
        <v>3.0</v>
      </c>
      <c r="BX16" s="38">
        <v>6.0</v>
      </c>
      <c r="BY16" s="127">
        <f t="shared" si="40"/>
        <v>104</v>
      </c>
      <c r="BZ16" s="127">
        <f t="shared" si="41"/>
        <v>86</v>
      </c>
      <c r="CA16" s="127">
        <f t="shared" si="42"/>
        <v>92.03539823</v>
      </c>
      <c r="CB16" s="127">
        <f t="shared" si="43"/>
        <v>95.55555556</v>
      </c>
      <c r="CC16" s="38">
        <v>4.0</v>
      </c>
      <c r="CD16" s="38">
        <v>1.0</v>
      </c>
      <c r="CE16" s="38">
        <v>8.0</v>
      </c>
      <c r="CF16" s="127">
        <f t="shared" si="44"/>
        <v>109</v>
      </c>
      <c r="CG16" s="127">
        <f t="shared" si="45"/>
        <v>94</v>
      </c>
      <c r="CH16" s="127">
        <f t="shared" si="46"/>
        <v>91.59663866</v>
      </c>
      <c r="CI16" s="127">
        <f t="shared" si="47"/>
        <v>94</v>
      </c>
    </row>
    <row r="17" ht="15.75" customHeight="1">
      <c r="A17" s="30">
        <v>12.0</v>
      </c>
      <c r="B17" s="30" t="s">
        <v>22</v>
      </c>
      <c r="C17" s="114">
        <v>4.0</v>
      </c>
      <c r="D17" s="114">
        <v>2.0</v>
      </c>
      <c r="E17" s="114"/>
      <c r="F17" s="114">
        <v>4.0</v>
      </c>
      <c r="G17" s="114">
        <f t="shared" si="1"/>
        <v>6</v>
      </c>
      <c r="H17" s="114">
        <v>4.0</v>
      </c>
      <c r="I17" s="114">
        <f t="shared" si="2"/>
        <v>85.71428571</v>
      </c>
      <c r="J17" s="114">
        <f t="shared" si="3"/>
        <v>100</v>
      </c>
      <c r="K17" s="114">
        <v>2.0</v>
      </c>
      <c r="L17" s="114">
        <v>1.0</v>
      </c>
      <c r="M17" s="114">
        <v>8.0</v>
      </c>
      <c r="N17" s="114">
        <f t="shared" si="4"/>
        <v>9</v>
      </c>
      <c r="O17" s="114">
        <f t="shared" si="5"/>
        <v>12</v>
      </c>
      <c r="P17" s="114">
        <f t="shared" si="6"/>
        <v>69.23076923</v>
      </c>
      <c r="Q17" s="114">
        <f t="shared" si="7"/>
        <v>100</v>
      </c>
      <c r="R17" s="126">
        <v>5.0</v>
      </c>
      <c r="S17" s="126">
        <v>5.0</v>
      </c>
      <c r="T17" s="126">
        <v>9.0</v>
      </c>
      <c r="U17" s="114">
        <f t="shared" si="8"/>
        <v>19</v>
      </c>
      <c r="V17" s="114">
        <f t="shared" si="9"/>
        <v>21</v>
      </c>
      <c r="W17" s="114">
        <f t="shared" si="10"/>
        <v>73.07692308</v>
      </c>
      <c r="X17" s="114">
        <f t="shared" si="11"/>
        <v>87.5</v>
      </c>
      <c r="Y17" s="126">
        <v>9.0</v>
      </c>
      <c r="Z17" s="126">
        <v>4.0</v>
      </c>
      <c r="AA17" s="126">
        <v>6.0</v>
      </c>
      <c r="AB17" s="129">
        <f t="shared" si="12"/>
        <v>32</v>
      </c>
      <c r="AC17" s="129">
        <f t="shared" si="13"/>
        <v>27</v>
      </c>
      <c r="AD17" s="129">
        <f t="shared" si="14"/>
        <v>80</v>
      </c>
      <c r="AE17" s="129">
        <f t="shared" si="15"/>
        <v>90</v>
      </c>
      <c r="AF17" s="126">
        <v>8.0</v>
      </c>
      <c r="AG17" s="130">
        <v>5.0</v>
      </c>
      <c r="AH17" s="126">
        <v>7.0</v>
      </c>
      <c r="AI17" s="127">
        <f t="shared" si="16"/>
        <v>45</v>
      </c>
      <c r="AJ17" s="127">
        <f t="shared" si="17"/>
        <v>34</v>
      </c>
      <c r="AK17" s="128">
        <f t="shared" si="18"/>
        <v>83.33333333</v>
      </c>
      <c r="AL17" s="128">
        <f t="shared" si="19"/>
        <v>89.47368421</v>
      </c>
      <c r="AM17" s="126">
        <v>8.0</v>
      </c>
      <c r="AN17" s="126">
        <v>3.0</v>
      </c>
      <c r="AO17" s="21">
        <v>9.0</v>
      </c>
      <c r="AP17" s="127">
        <f t="shared" si="20"/>
        <v>56</v>
      </c>
      <c r="AQ17" s="127">
        <f t="shared" si="21"/>
        <v>43</v>
      </c>
      <c r="AR17" s="127">
        <f t="shared" si="22"/>
        <v>82.35294118</v>
      </c>
      <c r="AS17" s="127">
        <f t="shared" si="23"/>
        <v>89.58333333</v>
      </c>
      <c r="AT17" s="38">
        <v>6.0</v>
      </c>
      <c r="AU17" s="38">
        <v>2.0</v>
      </c>
      <c r="AV17" s="38">
        <v>9.0</v>
      </c>
      <c r="AW17" s="127">
        <f t="shared" si="24"/>
        <v>64</v>
      </c>
      <c r="AX17" s="127">
        <f t="shared" si="25"/>
        <v>52</v>
      </c>
      <c r="AY17" s="127">
        <f t="shared" si="26"/>
        <v>80</v>
      </c>
      <c r="AZ17" s="127">
        <f t="shared" si="27"/>
        <v>88.13559322</v>
      </c>
      <c r="BA17" s="38">
        <v>3.0</v>
      </c>
      <c r="BB17" s="38">
        <v>3.0</v>
      </c>
      <c r="BC17" s="38">
        <v>6.0</v>
      </c>
      <c r="BD17" s="127">
        <f t="shared" si="28"/>
        <v>70</v>
      </c>
      <c r="BE17" s="127">
        <f t="shared" si="29"/>
        <v>58</v>
      </c>
      <c r="BF17" s="127">
        <f t="shared" si="30"/>
        <v>81.39534884</v>
      </c>
      <c r="BG17" s="127">
        <f t="shared" si="31"/>
        <v>87.87878788</v>
      </c>
      <c r="BH17" s="38">
        <v>5.0</v>
      </c>
      <c r="BI17" s="38">
        <v>3.0</v>
      </c>
      <c r="BJ17" s="38">
        <v>8.0</v>
      </c>
      <c r="BK17" s="127">
        <f t="shared" si="32"/>
        <v>78</v>
      </c>
      <c r="BL17" s="127">
        <f t="shared" si="33"/>
        <v>66</v>
      </c>
      <c r="BM17" s="127">
        <f t="shared" si="34"/>
        <v>82.10526316</v>
      </c>
      <c r="BN17" s="127">
        <f t="shared" si="35"/>
        <v>89.18918919</v>
      </c>
      <c r="BO17" s="38">
        <v>4.0</v>
      </c>
      <c r="BP17" s="38">
        <v>3.0</v>
      </c>
      <c r="BQ17" s="38">
        <v>10.0</v>
      </c>
      <c r="BR17" s="127">
        <f t="shared" si="36"/>
        <v>85</v>
      </c>
      <c r="BS17" s="127">
        <f t="shared" si="37"/>
        <v>76</v>
      </c>
      <c r="BT17" s="127">
        <f t="shared" si="38"/>
        <v>82.52427184</v>
      </c>
      <c r="BU17" s="127">
        <f t="shared" si="39"/>
        <v>90.47619048</v>
      </c>
      <c r="BV17" s="38">
        <v>6.0</v>
      </c>
      <c r="BW17" s="38">
        <v>2.0</v>
      </c>
      <c r="BX17" s="38">
        <v>6.0</v>
      </c>
      <c r="BY17" s="127">
        <f t="shared" si="40"/>
        <v>93</v>
      </c>
      <c r="BZ17" s="127">
        <f t="shared" si="41"/>
        <v>82</v>
      </c>
      <c r="CA17" s="127">
        <f t="shared" si="42"/>
        <v>82.30088496</v>
      </c>
      <c r="CB17" s="127">
        <f t="shared" si="43"/>
        <v>91.11111111</v>
      </c>
      <c r="CC17" s="38">
        <v>4.0</v>
      </c>
      <c r="CD17" s="38">
        <v>1.0</v>
      </c>
      <c r="CE17" s="38">
        <v>7.0</v>
      </c>
      <c r="CF17" s="127">
        <f t="shared" si="44"/>
        <v>98</v>
      </c>
      <c r="CG17" s="127">
        <f t="shared" si="45"/>
        <v>89</v>
      </c>
      <c r="CH17" s="127">
        <f t="shared" si="46"/>
        <v>82.35294118</v>
      </c>
      <c r="CI17" s="127">
        <f t="shared" si="47"/>
        <v>89</v>
      </c>
    </row>
    <row r="18" ht="15.75" customHeight="1">
      <c r="A18" s="30">
        <v>13.0</v>
      </c>
      <c r="B18" s="30" t="s">
        <v>23</v>
      </c>
      <c r="C18" s="114">
        <v>1.0</v>
      </c>
      <c r="D18" s="114">
        <v>0.0</v>
      </c>
      <c r="E18" s="114"/>
      <c r="F18" s="114">
        <v>0.0</v>
      </c>
      <c r="G18" s="114">
        <f t="shared" si="1"/>
        <v>1</v>
      </c>
      <c r="H18" s="114">
        <v>0.0</v>
      </c>
      <c r="I18" s="114">
        <f t="shared" si="2"/>
        <v>14.28571429</v>
      </c>
      <c r="J18" s="114">
        <f t="shared" si="3"/>
        <v>0</v>
      </c>
      <c r="K18" s="114">
        <v>5.0</v>
      </c>
      <c r="L18" s="114">
        <v>1.0</v>
      </c>
      <c r="M18" s="114">
        <v>6.0</v>
      </c>
      <c r="N18" s="114">
        <f t="shared" si="4"/>
        <v>7</v>
      </c>
      <c r="O18" s="114">
        <f t="shared" si="5"/>
        <v>6</v>
      </c>
      <c r="P18" s="114">
        <f t="shared" si="6"/>
        <v>53.84615385</v>
      </c>
      <c r="Q18" s="114">
        <f t="shared" si="7"/>
        <v>50</v>
      </c>
      <c r="R18" s="126">
        <v>7.0</v>
      </c>
      <c r="S18" s="126">
        <v>4.0</v>
      </c>
      <c r="T18" s="126">
        <v>12.0</v>
      </c>
      <c r="U18" s="114">
        <f t="shared" si="8"/>
        <v>18</v>
      </c>
      <c r="V18" s="114">
        <f t="shared" si="9"/>
        <v>18</v>
      </c>
      <c r="W18" s="114">
        <f t="shared" si="10"/>
        <v>69.23076923</v>
      </c>
      <c r="X18" s="114">
        <f t="shared" si="11"/>
        <v>75</v>
      </c>
      <c r="Y18" s="130">
        <v>6.0</v>
      </c>
      <c r="Z18" s="130">
        <v>4.0</v>
      </c>
      <c r="AA18" s="130">
        <v>6.0</v>
      </c>
      <c r="AB18" s="129">
        <f t="shared" si="12"/>
        <v>28</v>
      </c>
      <c r="AC18" s="129">
        <f t="shared" si="13"/>
        <v>24</v>
      </c>
      <c r="AD18" s="129">
        <f t="shared" si="14"/>
        <v>70</v>
      </c>
      <c r="AE18" s="129">
        <f t="shared" si="15"/>
        <v>80</v>
      </c>
      <c r="AF18" s="130">
        <v>6.0</v>
      </c>
      <c r="AG18" s="130">
        <v>5.0</v>
      </c>
      <c r="AH18" s="130">
        <v>8.0</v>
      </c>
      <c r="AI18" s="127">
        <f t="shared" si="16"/>
        <v>39</v>
      </c>
      <c r="AJ18" s="127">
        <f t="shared" si="17"/>
        <v>32</v>
      </c>
      <c r="AK18" s="131">
        <f t="shared" si="18"/>
        <v>72.22222222</v>
      </c>
      <c r="AL18" s="128">
        <f t="shared" si="19"/>
        <v>84.21052632</v>
      </c>
      <c r="AM18" s="130">
        <v>10.0</v>
      </c>
      <c r="AN18" s="130">
        <v>4.0</v>
      </c>
      <c r="AO18" s="38">
        <v>10.0</v>
      </c>
      <c r="AP18" s="127">
        <f t="shared" si="20"/>
        <v>53</v>
      </c>
      <c r="AQ18" s="127">
        <f t="shared" si="21"/>
        <v>42</v>
      </c>
      <c r="AR18" s="127">
        <f t="shared" si="22"/>
        <v>77.94117647</v>
      </c>
      <c r="AS18" s="127">
        <f t="shared" si="23"/>
        <v>87.5</v>
      </c>
      <c r="AT18" s="38">
        <v>8.0</v>
      </c>
      <c r="AU18" s="38">
        <v>3.0</v>
      </c>
      <c r="AV18" s="38">
        <v>11.0</v>
      </c>
      <c r="AW18" s="127">
        <f t="shared" si="24"/>
        <v>64</v>
      </c>
      <c r="AX18" s="127">
        <f t="shared" si="25"/>
        <v>53</v>
      </c>
      <c r="AY18" s="127">
        <f t="shared" si="26"/>
        <v>80</v>
      </c>
      <c r="AZ18" s="127">
        <f t="shared" si="27"/>
        <v>89.83050847</v>
      </c>
      <c r="BA18" s="38">
        <v>3.0</v>
      </c>
      <c r="BB18" s="38">
        <v>3.0</v>
      </c>
      <c r="BC18" s="38">
        <v>6.0</v>
      </c>
      <c r="BD18" s="127">
        <f t="shared" si="28"/>
        <v>70</v>
      </c>
      <c r="BE18" s="127">
        <f t="shared" si="29"/>
        <v>59</v>
      </c>
      <c r="BF18" s="127">
        <f t="shared" si="30"/>
        <v>81.39534884</v>
      </c>
      <c r="BG18" s="127">
        <f t="shared" si="31"/>
        <v>89.39393939</v>
      </c>
      <c r="BH18" s="38">
        <v>4.0</v>
      </c>
      <c r="BI18" s="38">
        <v>4.0</v>
      </c>
      <c r="BJ18" s="38">
        <v>8.0</v>
      </c>
      <c r="BK18" s="127">
        <f t="shared" si="32"/>
        <v>78</v>
      </c>
      <c r="BL18" s="127">
        <f t="shared" si="33"/>
        <v>67</v>
      </c>
      <c r="BM18" s="127">
        <f t="shared" si="34"/>
        <v>82.10526316</v>
      </c>
      <c r="BN18" s="127">
        <f t="shared" si="35"/>
        <v>90.54054054</v>
      </c>
      <c r="BO18" s="38">
        <v>4.0</v>
      </c>
      <c r="BP18" s="38">
        <v>3.0</v>
      </c>
      <c r="BQ18" s="38">
        <v>10.0</v>
      </c>
      <c r="BR18" s="127">
        <f t="shared" si="36"/>
        <v>85</v>
      </c>
      <c r="BS18" s="127">
        <f t="shared" si="37"/>
        <v>77</v>
      </c>
      <c r="BT18" s="127">
        <f t="shared" si="38"/>
        <v>82.52427184</v>
      </c>
      <c r="BU18" s="127">
        <f t="shared" si="39"/>
        <v>91.66666667</v>
      </c>
      <c r="BV18" s="38">
        <v>4.0</v>
      </c>
      <c r="BW18" s="38">
        <v>3.0</v>
      </c>
      <c r="BX18" s="38">
        <v>6.0</v>
      </c>
      <c r="BY18" s="127">
        <f t="shared" si="40"/>
        <v>92</v>
      </c>
      <c r="BZ18" s="127">
        <f t="shared" si="41"/>
        <v>83</v>
      </c>
      <c r="CA18" s="127">
        <f t="shared" si="42"/>
        <v>81.4159292</v>
      </c>
      <c r="CB18" s="127">
        <f t="shared" si="43"/>
        <v>92.22222222</v>
      </c>
      <c r="CC18" s="38">
        <v>3.0</v>
      </c>
      <c r="CD18" s="38">
        <v>2.0</v>
      </c>
      <c r="CE18" s="38">
        <v>10.0</v>
      </c>
      <c r="CF18" s="127">
        <f t="shared" si="44"/>
        <v>97</v>
      </c>
      <c r="CG18" s="127">
        <f t="shared" si="45"/>
        <v>93</v>
      </c>
      <c r="CH18" s="127">
        <f t="shared" si="46"/>
        <v>81.51260504</v>
      </c>
      <c r="CI18" s="127">
        <f t="shared" si="47"/>
        <v>93</v>
      </c>
    </row>
    <row r="19" ht="15.75" customHeight="1">
      <c r="A19" s="30">
        <v>14.0</v>
      </c>
      <c r="B19" s="30" t="s">
        <v>24</v>
      </c>
      <c r="C19" s="114">
        <v>3.0</v>
      </c>
      <c r="D19" s="114">
        <v>1.0</v>
      </c>
      <c r="E19" s="114"/>
      <c r="F19" s="114">
        <v>2.0</v>
      </c>
      <c r="G19" s="114">
        <f t="shared" si="1"/>
        <v>4</v>
      </c>
      <c r="H19" s="114">
        <v>2.0</v>
      </c>
      <c r="I19" s="114">
        <f t="shared" si="2"/>
        <v>57.14285714</v>
      </c>
      <c r="J19" s="114">
        <f t="shared" si="3"/>
        <v>50</v>
      </c>
      <c r="K19" s="114">
        <v>4.0</v>
      </c>
      <c r="L19" s="114">
        <v>1.0</v>
      </c>
      <c r="M19" s="114">
        <v>8.0</v>
      </c>
      <c r="N19" s="114">
        <f t="shared" si="4"/>
        <v>9</v>
      </c>
      <c r="O19" s="114">
        <f t="shared" si="5"/>
        <v>10</v>
      </c>
      <c r="P19" s="114">
        <f t="shared" si="6"/>
        <v>69.23076923</v>
      </c>
      <c r="Q19" s="114">
        <f t="shared" si="7"/>
        <v>83.33333333</v>
      </c>
      <c r="R19" s="126">
        <v>6.0</v>
      </c>
      <c r="S19" s="126">
        <v>3.0</v>
      </c>
      <c r="T19" s="126">
        <v>8.0</v>
      </c>
      <c r="U19" s="114">
        <f t="shared" si="8"/>
        <v>18</v>
      </c>
      <c r="V19" s="114">
        <f t="shared" si="9"/>
        <v>18</v>
      </c>
      <c r="W19" s="114">
        <f t="shared" si="10"/>
        <v>69.23076923</v>
      </c>
      <c r="X19" s="114">
        <f t="shared" si="11"/>
        <v>75</v>
      </c>
      <c r="Y19" s="130">
        <v>6.0</v>
      </c>
      <c r="Z19" s="130">
        <v>4.0</v>
      </c>
      <c r="AA19" s="130">
        <v>3.0</v>
      </c>
      <c r="AB19" s="129">
        <f t="shared" si="12"/>
        <v>28</v>
      </c>
      <c r="AC19" s="129">
        <f t="shared" si="13"/>
        <v>21</v>
      </c>
      <c r="AD19" s="129">
        <f t="shared" si="14"/>
        <v>70</v>
      </c>
      <c r="AE19" s="129">
        <f t="shared" si="15"/>
        <v>70</v>
      </c>
      <c r="AF19" s="130">
        <v>9.0</v>
      </c>
      <c r="AG19" s="130">
        <v>5.0</v>
      </c>
      <c r="AH19" s="130">
        <v>8.0</v>
      </c>
      <c r="AI19" s="127">
        <f t="shared" si="16"/>
        <v>42</v>
      </c>
      <c r="AJ19" s="127">
        <f t="shared" si="17"/>
        <v>29</v>
      </c>
      <c r="AK19" s="131">
        <f t="shared" si="18"/>
        <v>77.77777778</v>
      </c>
      <c r="AL19" s="131">
        <f t="shared" si="19"/>
        <v>76.31578947</v>
      </c>
      <c r="AM19" s="130">
        <v>9.0</v>
      </c>
      <c r="AN19" s="130">
        <v>3.0</v>
      </c>
      <c r="AO19" s="38">
        <v>10.0</v>
      </c>
      <c r="AP19" s="127">
        <f t="shared" si="20"/>
        <v>54</v>
      </c>
      <c r="AQ19" s="127">
        <f t="shared" si="21"/>
        <v>39</v>
      </c>
      <c r="AR19" s="127">
        <f t="shared" si="22"/>
        <v>79.41176471</v>
      </c>
      <c r="AS19" s="127">
        <f t="shared" si="23"/>
        <v>81.25</v>
      </c>
      <c r="AT19" s="38">
        <v>8.0</v>
      </c>
      <c r="AU19" s="38">
        <v>3.0</v>
      </c>
      <c r="AV19" s="38">
        <v>6.0</v>
      </c>
      <c r="AW19" s="127">
        <f t="shared" si="24"/>
        <v>65</v>
      </c>
      <c r="AX19" s="127">
        <f t="shared" si="25"/>
        <v>45</v>
      </c>
      <c r="AY19" s="127">
        <f t="shared" si="26"/>
        <v>81.25</v>
      </c>
      <c r="AZ19" s="127">
        <f t="shared" si="27"/>
        <v>76.27118644</v>
      </c>
      <c r="BA19" s="38">
        <v>3.0</v>
      </c>
      <c r="BB19" s="38">
        <v>1.0</v>
      </c>
      <c r="BC19" s="38">
        <v>6.0</v>
      </c>
      <c r="BD19" s="127">
        <f t="shared" si="28"/>
        <v>69</v>
      </c>
      <c r="BE19" s="127">
        <f t="shared" si="29"/>
        <v>51</v>
      </c>
      <c r="BF19" s="127">
        <f t="shared" si="30"/>
        <v>80.23255814</v>
      </c>
      <c r="BG19" s="127">
        <f t="shared" si="31"/>
        <v>77.27272727</v>
      </c>
      <c r="BH19" s="38">
        <v>5.0</v>
      </c>
      <c r="BI19" s="38">
        <v>2.0</v>
      </c>
      <c r="BJ19" s="38">
        <v>5.0</v>
      </c>
      <c r="BK19" s="127">
        <f t="shared" si="32"/>
        <v>76</v>
      </c>
      <c r="BL19" s="127">
        <f t="shared" si="33"/>
        <v>56</v>
      </c>
      <c r="BM19" s="127">
        <f t="shared" si="34"/>
        <v>80</v>
      </c>
      <c r="BN19" s="127">
        <f t="shared" si="35"/>
        <v>75.67567568</v>
      </c>
      <c r="BO19" s="38">
        <v>4.0</v>
      </c>
      <c r="BP19" s="38">
        <v>3.0</v>
      </c>
      <c r="BQ19" s="38">
        <v>8.0</v>
      </c>
      <c r="BR19" s="127">
        <f t="shared" si="36"/>
        <v>83</v>
      </c>
      <c r="BS19" s="127">
        <f t="shared" si="37"/>
        <v>64</v>
      </c>
      <c r="BT19" s="127">
        <f t="shared" si="38"/>
        <v>80.58252427</v>
      </c>
      <c r="BU19" s="127">
        <f t="shared" si="39"/>
        <v>76.19047619</v>
      </c>
      <c r="BV19" s="38">
        <v>7.0</v>
      </c>
      <c r="BW19" s="38">
        <v>3.0</v>
      </c>
      <c r="BX19" s="38">
        <v>3.0</v>
      </c>
      <c r="BY19" s="127">
        <f t="shared" si="40"/>
        <v>93</v>
      </c>
      <c r="BZ19" s="127">
        <f t="shared" si="41"/>
        <v>67</v>
      </c>
      <c r="CA19" s="127">
        <f t="shared" si="42"/>
        <v>82.30088496</v>
      </c>
      <c r="CB19" s="127">
        <f t="shared" si="43"/>
        <v>74.44444444</v>
      </c>
      <c r="CC19" s="38">
        <v>3.0</v>
      </c>
      <c r="CD19" s="38">
        <v>1.0</v>
      </c>
      <c r="CE19" s="38">
        <v>9.0</v>
      </c>
      <c r="CF19" s="127">
        <f t="shared" si="44"/>
        <v>97</v>
      </c>
      <c r="CG19" s="127">
        <f t="shared" si="45"/>
        <v>76</v>
      </c>
      <c r="CH19" s="127">
        <f t="shared" si="46"/>
        <v>81.51260504</v>
      </c>
      <c r="CI19" s="127">
        <f t="shared" si="47"/>
        <v>76</v>
      </c>
    </row>
    <row r="20" ht="15.75" customHeight="1">
      <c r="A20" s="30">
        <v>15.0</v>
      </c>
      <c r="B20" s="30" t="s">
        <v>25</v>
      </c>
      <c r="C20" s="114">
        <v>5.0</v>
      </c>
      <c r="D20" s="114">
        <v>2.0</v>
      </c>
      <c r="E20" s="114"/>
      <c r="F20" s="114">
        <v>2.0</v>
      </c>
      <c r="G20" s="114">
        <f t="shared" si="1"/>
        <v>7</v>
      </c>
      <c r="H20" s="114">
        <v>2.0</v>
      </c>
      <c r="I20" s="114">
        <f t="shared" si="2"/>
        <v>100</v>
      </c>
      <c r="J20" s="114">
        <f t="shared" si="3"/>
        <v>50</v>
      </c>
      <c r="K20" s="114">
        <v>4.0</v>
      </c>
      <c r="L20" s="114">
        <v>1.0</v>
      </c>
      <c r="M20" s="114">
        <v>8.0</v>
      </c>
      <c r="N20" s="114">
        <f t="shared" si="4"/>
        <v>12</v>
      </c>
      <c r="O20" s="114">
        <f t="shared" si="5"/>
        <v>10</v>
      </c>
      <c r="P20" s="114">
        <f t="shared" si="6"/>
        <v>92.30769231</v>
      </c>
      <c r="Q20" s="114">
        <f t="shared" si="7"/>
        <v>83.33333333</v>
      </c>
      <c r="R20" s="126">
        <v>8.0</v>
      </c>
      <c r="S20" s="126">
        <v>4.0</v>
      </c>
      <c r="T20" s="126">
        <v>8.0</v>
      </c>
      <c r="U20" s="114">
        <f t="shared" si="8"/>
        <v>24</v>
      </c>
      <c r="V20" s="114">
        <f t="shared" si="9"/>
        <v>18</v>
      </c>
      <c r="W20" s="114">
        <f t="shared" si="10"/>
        <v>92.30769231</v>
      </c>
      <c r="X20" s="114">
        <f t="shared" si="11"/>
        <v>75</v>
      </c>
      <c r="Y20" s="130">
        <v>7.0</v>
      </c>
      <c r="Z20" s="130">
        <v>4.0</v>
      </c>
      <c r="AA20" s="130">
        <v>6.0</v>
      </c>
      <c r="AB20" s="129">
        <f t="shared" si="12"/>
        <v>35</v>
      </c>
      <c r="AC20" s="129">
        <f t="shared" si="13"/>
        <v>24</v>
      </c>
      <c r="AD20" s="129">
        <f t="shared" si="14"/>
        <v>87.5</v>
      </c>
      <c r="AE20" s="129">
        <f t="shared" si="15"/>
        <v>80</v>
      </c>
      <c r="AF20" s="130">
        <v>7.0</v>
      </c>
      <c r="AG20" s="130">
        <v>5.0</v>
      </c>
      <c r="AH20" s="130">
        <v>5.0</v>
      </c>
      <c r="AI20" s="127">
        <f t="shared" si="16"/>
        <v>47</v>
      </c>
      <c r="AJ20" s="127">
        <f t="shared" si="17"/>
        <v>29</v>
      </c>
      <c r="AK20" s="128">
        <f t="shared" si="18"/>
        <v>87.03703704</v>
      </c>
      <c r="AL20" s="131">
        <f t="shared" si="19"/>
        <v>76.31578947</v>
      </c>
      <c r="AM20" s="130">
        <v>10.0</v>
      </c>
      <c r="AN20" s="130">
        <v>4.0</v>
      </c>
      <c r="AO20" s="38">
        <v>10.0</v>
      </c>
      <c r="AP20" s="127">
        <f t="shared" si="20"/>
        <v>61</v>
      </c>
      <c r="AQ20" s="127">
        <f t="shared" si="21"/>
        <v>39</v>
      </c>
      <c r="AR20" s="127">
        <f t="shared" si="22"/>
        <v>89.70588235</v>
      </c>
      <c r="AS20" s="127">
        <f t="shared" si="23"/>
        <v>81.25</v>
      </c>
      <c r="AT20" s="38">
        <v>8.0</v>
      </c>
      <c r="AU20" s="38">
        <v>3.0</v>
      </c>
      <c r="AV20" s="38">
        <v>11.0</v>
      </c>
      <c r="AW20" s="127">
        <f t="shared" si="24"/>
        <v>72</v>
      </c>
      <c r="AX20" s="127">
        <f t="shared" si="25"/>
        <v>50</v>
      </c>
      <c r="AY20" s="127">
        <f t="shared" si="26"/>
        <v>90</v>
      </c>
      <c r="AZ20" s="127">
        <f t="shared" si="27"/>
        <v>84.74576271</v>
      </c>
      <c r="BA20" s="38">
        <v>2.0</v>
      </c>
      <c r="BB20" s="38">
        <v>3.0</v>
      </c>
      <c r="BC20" s="38">
        <v>6.0</v>
      </c>
      <c r="BD20" s="127">
        <f t="shared" si="28"/>
        <v>77</v>
      </c>
      <c r="BE20" s="127">
        <f t="shared" si="29"/>
        <v>56</v>
      </c>
      <c r="BF20" s="127">
        <f t="shared" si="30"/>
        <v>89.53488372</v>
      </c>
      <c r="BG20" s="127">
        <f t="shared" si="31"/>
        <v>84.84848485</v>
      </c>
      <c r="BH20" s="38">
        <v>0.0</v>
      </c>
      <c r="BI20" s="38">
        <v>1.0</v>
      </c>
      <c r="BJ20" s="38">
        <v>3.0</v>
      </c>
      <c r="BK20" s="127">
        <f t="shared" si="32"/>
        <v>78</v>
      </c>
      <c r="BL20" s="127">
        <f t="shared" si="33"/>
        <v>59</v>
      </c>
      <c r="BM20" s="127">
        <f t="shared" si="34"/>
        <v>82.10526316</v>
      </c>
      <c r="BN20" s="127">
        <f t="shared" si="35"/>
        <v>79.72972973</v>
      </c>
      <c r="BO20" s="38">
        <v>4.0</v>
      </c>
      <c r="BP20" s="38">
        <v>2.0</v>
      </c>
      <c r="BQ20" s="38">
        <v>5.0</v>
      </c>
      <c r="BR20" s="127">
        <f t="shared" si="36"/>
        <v>84</v>
      </c>
      <c r="BS20" s="127">
        <f t="shared" si="37"/>
        <v>64</v>
      </c>
      <c r="BT20" s="127">
        <f t="shared" si="38"/>
        <v>81.55339806</v>
      </c>
      <c r="BU20" s="127">
        <f t="shared" si="39"/>
        <v>76.19047619</v>
      </c>
      <c r="BV20" s="38">
        <v>6.0</v>
      </c>
      <c r="BW20" s="38">
        <v>3.0</v>
      </c>
      <c r="BX20" s="38">
        <v>6.0</v>
      </c>
      <c r="BY20" s="127">
        <f t="shared" si="40"/>
        <v>93</v>
      </c>
      <c r="BZ20" s="127">
        <f t="shared" si="41"/>
        <v>70</v>
      </c>
      <c r="CA20" s="127">
        <f t="shared" si="42"/>
        <v>82.30088496</v>
      </c>
      <c r="CB20" s="127">
        <f t="shared" si="43"/>
        <v>77.77777778</v>
      </c>
      <c r="CC20" s="38">
        <v>2.0</v>
      </c>
      <c r="CD20" s="38">
        <v>2.0</v>
      </c>
      <c r="CE20" s="38">
        <v>8.0</v>
      </c>
      <c r="CF20" s="127">
        <f t="shared" si="44"/>
        <v>97</v>
      </c>
      <c r="CG20" s="127">
        <f t="shared" si="45"/>
        <v>78</v>
      </c>
      <c r="CH20" s="127">
        <f t="shared" si="46"/>
        <v>81.51260504</v>
      </c>
      <c r="CI20" s="127">
        <f t="shared" si="47"/>
        <v>78</v>
      </c>
    </row>
    <row r="21" ht="15.75" customHeight="1">
      <c r="A21" s="30">
        <v>16.0</v>
      </c>
      <c r="B21" s="30" t="s">
        <v>26</v>
      </c>
      <c r="C21" s="114">
        <v>3.0</v>
      </c>
      <c r="D21" s="114">
        <v>2.0</v>
      </c>
      <c r="E21" s="114"/>
      <c r="F21" s="114">
        <v>4.0</v>
      </c>
      <c r="G21" s="114">
        <f t="shared" si="1"/>
        <v>5</v>
      </c>
      <c r="H21" s="114">
        <v>4.0</v>
      </c>
      <c r="I21" s="114">
        <f t="shared" si="2"/>
        <v>71.42857143</v>
      </c>
      <c r="J21" s="114">
        <f t="shared" si="3"/>
        <v>100</v>
      </c>
      <c r="K21" s="114">
        <v>5.0</v>
      </c>
      <c r="L21" s="114">
        <v>1.0</v>
      </c>
      <c r="M21" s="114">
        <v>8.0</v>
      </c>
      <c r="N21" s="114">
        <f t="shared" si="4"/>
        <v>11</v>
      </c>
      <c r="O21" s="114">
        <f t="shared" si="5"/>
        <v>12</v>
      </c>
      <c r="P21" s="114">
        <f t="shared" si="6"/>
        <v>84.61538462</v>
      </c>
      <c r="Q21" s="114">
        <f t="shared" si="7"/>
        <v>100</v>
      </c>
      <c r="R21" s="126">
        <v>8.0</v>
      </c>
      <c r="S21" s="126">
        <v>4.0</v>
      </c>
      <c r="T21" s="126">
        <v>10.0</v>
      </c>
      <c r="U21" s="114">
        <f t="shared" si="8"/>
        <v>23</v>
      </c>
      <c r="V21" s="114">
        <f t="shared" si="9"/>
        <v>22</v>
      </c>
      <c r="W21" s="114">
        <f t="shared" si="10"/>
        <v>88.46153846</v>
      </c>
      <c r="X21" s="114">
        <f t="shared" si="11"/>
        <v>91.66666667</v>
      </c>
      <c r="Y21" s="130">
        <v>8.0</v>
      </c>
      <c r="Z21" s="130">
        <v>3.0</v>
      </c>
      <c r="AA21" s="130">
        <v>6.0</v>
      </c>
      <c r="AB21" s="129">
        <f t="shared" si="12"/>
        <v>34</v>
      </c>
      <c r="AC21" s="129">
        <f t="shared" si="13"/>
        <v>28</v>
      </c>
      <c r="AD21" s="129">
        <f t="shared" si="14"/>
        <v>85</v>
      </c>
      <c r="AE21" s="129">
        <f t="shared" si="15"/>
        <v>93.33333333</v>
      </c>
      <c r="AF21" s="130">
        <v>8.0</v>
      </c>
      <c r="AG21" s="130">
        <v>5.0</v>
      </c>
      <c r="AH21" s="130">
        <v>7.0</v>
      </c>
      <c r="AI21" s="127">
        <f t="shared" si="16"/>
        <v>47</v>
      </c>
      <c r="AJ21" s="127">
        <f t="shared" si="17"/>
        <v>35</v>
      </c>
      <c r="AK21" s="128">
        <f t="shared" si="18"/>
        <v>87.03703704</v>
      </c>
      <c r="AL21" s="128">
        <f t="shared" si="19"/>
        <v>92.10526316</v>
      </c>
      <c r="AM21" s="130">
        <v>8.0</v>
      </c>
      <c r="AN21" s="130">
        <v>3.0</v>
      </c>
      <c r="AO21" s="38">
        <v>9.0</v>
      </c>
      <c r="AP21" s="127">
        <f t="shared" si="20"/>
        <v>58</v>
      </c>
      <c r="AQ21" s="127">
        <f t="shared" si="21"/>
        <v>44</v>
      </c>
      <c r="AR21" s="127">
        <f t="shared" si="22"/>
        <v>85.29411765</v>
      </c>
      <c r="AS21" s="127">
        <f t="shared" si="23"/>
        <v>91.66666667</v>
      </c>
      <c r="AT21" s="38">
        <v>8.0</v>
      </c>
      <c r="AU21" s="38">
        <v>3.0</v>
      </c>
      <c r="AV21" s="38">
        <v>9.0</v>
      </c>
      <c r="AW21" s="127">
        <f t="shared" si="24"/>
        <v>69</v>
      </c>
      <c r="AX21" s="127">
        <f t="shared" si="25"/>
        <v>53</v>
      </c>
      <c r="AY21" s="127">
        <f t="shared" si="26"/>
        <v>86.25</v>
      </c>
      <c r="AZ21" s="127">
        <f t="shared" si="27"/>
        <v>89.83050847</v>
      </c>
      <c r="BA21" s="38">
        <v>3.0</v>
      </c>
      <c r="BB21" s="38">
        <v>3.0</v>
      </c>
      <c r="BC21" s="38">
        <v>6.0</v>
      </c>
      <c r="BD21" s="127">
        <f t="shared" si="28"/>
        <v>75</v>
      </c>
      <c r="BE21" s="127">
        <f t="shared" si="29"/>
        <v>59</v>
      </c>
      <c r="BF21" s="127">
        <f t="shared" si="30"/>
        <v>87.20930233</v>
      </c>
      <c r="BG21" s="127">
        <f t="shared" si="31"/>
        <v>89.39393939</v>
      </c>
      <c r="BH21" s="38">
        <v>2.0</v>
      </c>
      <c r="BI21" s="38">
        <v>3.0</v>
      </c>
      <c r="BJ21" s="38">
        <v>8.0</v>
      </c>
      <c r="BK21" s="127">
        <f t="shared" si="32"/>
        <v>80</v>
      </c>
      <c r="BL21" s="127">
        <f t="shared" si="33"/>
        <v>67</v>
      </c>
      <c r="BM21" s="127">
        <f t="shared" si="34"/>
        <v>84.21052632</v>
      </c>
      <c r="BN21" s="127">
        <f t="shared" si="35"/>
        <v>90.54054054</v>
      </c>
      <c r="BO21" s="38">
        <v>5.0</v>
      </c>
      <c r="BP21" s="38">
        <v>3.0</v>
      </c>
      <c r="BQ21" s="38">
        <v>10.0</v>
      </c>
      <c r="BR21" s="127">
        <f t="shared" si="36"/>
        <v>88</v>
      </c>
      <c r="BS21" s="127">
        <f t="shared" si="37"/>
        <v>77</v>
      </c>
      <c r="BT21" s="127">
        <f t="shared" si="38"/>
        <v>85.4368932</v>
      </c>
      <c r="BU21" s="127">
        <f t="shared" si="39"/>
        <v>91.66666667</v>
      </c>
      <c r="BV21" s="38">
        <v>7.0</v>
      </c>
      <c r="BW21" s="38">
        <v>3.0</v>
      </c>
      <c r="BX21" s="38">
        <v>4.0</v>
      </c>
      <c r="BY21" s="127">
        <f t="shared" si="40"/>
        <v>98</v>
      </c>
      <c r="BZ21" s="127">
        <f t="shared" si="41"/>
        <v>81</v>
      </c>
      <c r="CA21" s="127">
        <f t="shared" si="42"/>
        <v>86.72566372</v>
      </c>
      <c r="CB21" s="127">
        <f t="shared" si="43"/>
        <v>90</v>
      </c>
      <c r="CC21" s="38">
        <v>3.0</v>
      </c>
      <c r="CD21" s="38">
        <v>2.0</v>
      </c>
      <c r="CE21" s="38">
        <v>8.0</v>
      </c>
      <c r="CF21" s="127">
        <f t="shared" si="44"/>
        <v>103</v>
      </c>
      <c r="CG21" s="127">
        <f t="shared" si="45"/>
        <v>89</v>
      </c>
      <c r="CH21" s="127">
        <f t="shared" si="46"/>
        <v>86.55462185</v>
      </c>
      <c r="CI21" s="127">
        <f t="shared" si="47"/>
        <v>89</v>
      </c>
    </row>
    <row r="22" ht="15.75" customHeight="1">
      <c r="A22" s="30">
        <v>17.0</v>
      </c>
      <c r="B22" s="30" t="s">
        <v>27</v>
      </c>
      <c r="C22" s="114">
        <v>5.0</v>
      </c>
      <c r="D22" s="114">
        <v>2.0</v>
      </c>
      <c r="E22" s="114"/>
      <c r="F22" s="114">
        <v>4.0</v>
      </c>
      <c r="G22" s="114">
        <f t="shared" si="1"/>
        <v>7</v>
      </c>
      <c r="H22" s="114">
        <v>4.0</v>
      </c>
      <c r="I22" s="114">
        <f t="shared" si="2"/>
        <v>100</v>
      </c>
      <c r="J22" s="114">
        <f t="shared" si="3"/>
        <v>100</v>
      </c>
      <c r="K22" s="114">
        <v>5.0</v>
      </c>
      <c r="L22" s="114">
        <v>1.0</v>
      </c>
      <c r="M22" s="114">
        <v>8.0</v>
      </c>
      <c r="N22" s="114">
        <f t="shared" si="4"/>
        <v>13</v>
      </c>
      <c r="O22" s="114">
        <f t="shared" si="5"/>
        <v>12</v>
      </c>
      <c r="P22" s="114">
        <f t="shared" si="6"/>
        <v>100</v>
      </c>
      <c r="Q22" s="114">
        <f t="shared" si="7"/>
        <v>100</v>
      </c>
      <c r="R22" s="126">
        <v>8.0</v>
      </c>
      <c r="S22" s="126">
        <v>4.0</v>
      </c>
      <c r="T22" s="126">
        <v>10.0</v>
      </c>
      <c r="U22" s="114">
        <f t="shared" si="8"/>
        <v>25</v>
      </c>
      <c r="V22" s="114">
        <f t="shared" si="9"/>
        <v>22</v>
      </c>
      <c r="W22" s="114">
        <f t="shared" si="10"/>
        <v>96.15384615</v>
      </c>
      <c r="X22" s="114">
        <f t="shared" si="11"/>
        <v>91.66666667</v>
      </c>
      <c r="Y22" s="130">
        <v>8.0</v>
      </c>
      <c r="Z22" s="130">
        <v>3.0</v>
      </c>
      <c r="AA22" s="130">
        <v>6.0</v>
      </c>
      <c r="AB22" s="129">
        <f t="shared" si="12"/>
        <v>36</v>
      </c>
      <c r="AC22" s="129">
        <f t="shared" si="13"/>
        <v>28</v>
      </c>
      <c r="AD22" s="129">
        <f t="shared" si="14"/>
        <v>90</v>
      </c>
      <c r="AE22" s="129">
        <f t="shared" si="15"/>
        <v>93.33333333</v>
      </c>
      <c r="AF22" s="130">
        <v>9.0</v>
      </c>
      <c r="AG22" s="130">
        <v>5.0</v>
      </c>
      <c r="AH22" s="130">
        <v>7.0</v>
      </c>
      <c r="AI22" s="127">
        <f t="shared" si="16"/>
        <v>50</v>
      </c>
      <c r="AJ22" s="127">
        <f t="shared" si="17"/>
        <v>35</v>
      </c>
      <c r="AK22" s="128">
        <f t="shared" si="18"/>
        <v>92.59259259</v>
      </c>
      <c r="AL22" s="128">
        <f t="shared" si="19"/>
        <v>92.10526316</v>
      </c>
      <c r="AM22" s="130">
        <v>9.0</v>
      </c>
      <c r="AN22" s="130">
        <v>4.0</v>
      </c>
      <c r="AO22" s="38">
        <v>9.0</v>
      </c>
      <c r="AP22" s="127">
        <f t="shared" si="20"/>
        <v>63</v>
      </c>
      <c r="AQ22" s="127">
        <f t="shared" si="21"/>
        <v>44</v>
      </c>
      <c r="AR22" s="127">
        <f t="shared" si="22"/>
        <v>92.64705882</v>
      </c>
      <c r="AS22" s="127">
        <f t="shared" si="23"/>
        <v>91.66666667</v>
      </c>
      <c r="AT22" s="38">
        <v>7.0</v>
      </c>
      <c r="AU22" s="38">
        <v>3.0</v>
      </c>
      <c r="AV22" s="38">
        <v>11.0</v>
      </c>
      <c r="AW22" s="127">
        <f t="shared" si="24"/>
        <v>73</v>
      </c>
      <c r="AX22" s="127">
        <f t="shared" si="25"/>
        <v>55</v>
      </c>
      <c r="AY22" s="127">
        <f t="shared" si="26"/>
        <v>91.25</v>
      </c>
      <c r="AZ22" s="127">
        <f t="shared" si="27"/>
        <v>93.22033898</v>
      </c>
      <c r="BA22" s="38">
        <v>2.0</v>
      </c>
      <c r="BB22" s="38">
        <v>3.0</v>
      </c>
      <c r="BC22" s="38">
        <v>7.0</v>
      </c>
      <c r="BD22" s="127">
        <f t="shared" si="28"/>
        <v>78</v>
      </c>
      <c r="BE22" s="127">
        <f t="shared" si="29"/>
        <v>62</v>
      </c>
      <c r="BF22" s="127">
        <f t="shared" si="30"/>
        <v>90.69767442</v>
      </c>
      <c r="BG22" s="127">
        <f t="shared" si="31"/>
        <v>93.93939394</v>
      </c>
      <c r="BH22" s="38">
        <v>4.0</v>
      </c>
      <c r="BI22" s="38">
        <v>4.0</v>
      </c>
      <c r="BJ22" s="38">
        <v>8.0</v>
      </c>
      <c r="BK22" s="127">
        <f t="shared" si="32"/>
        <v>86</v>
      </c>
      <c r="BL22" s="127">
        <f t="shared" si="33"/>
        <v>70</v>
      </c>
      <c r="BM22" s="127">
        <f t="shared" si="34"/>
        <v>90.52631579</v>
      </c>
      <c r="BN22" s="127">
        <f t="shared" si="35"/>
        <v>94.59459459</v>
      </c>
      <c r="BO22" s="38">
        <v>5.0</v>
      </c>
      <c r="BP22" s="38">
        <v>3.0</v>
      </c>
      <c r="BQ22" s="38">
        <v>7.0</v>
      </c>
      <c r="BR22" s="127">
        <f t="shared" si="36"/>
        <v>94</v>
      </c>
      <c r="BS22" s="127">
        <f t="shared" si="37"/>
        <v>77</v>
      </c>
      <c r="BT22" s="127">
        <f t="shared" si="38"/>
        <v>91.26213592</v>
      </c>
      <c r="BU22" s="127">
        <f t="shared" si="39"/>
        <v>91.66666667</v>
      </c>
      <c r="BV22" s="38">
        <v>7.0</v>
      </c>
      <c r="BW22" s="38">
        <v>3.0</v>
      </c>
      <c r="BX22" s="38">
        <v>6.0</v>
      </c>
      <c r="BY22" s="127">
        <f t="shared" si="40"/>
        <v>104</v>
      </c>
      <c r="BZ22" s="127">
        <f t="shared" si="41"/>
        <v>83</v>
      </c>
      <c r="CA22" s="127">
        <f t="shared" si="42"/>
        <v>92.03539823</v>
      </c>
      <c r="CB22" s="127">
        <f t="shared" si="43"/>
        <v>92.22222222</v>
      </c>
      <c r="CC22" s="38">
        <v>3.0</v>
      </c>
      <c r="CD22" s="38">
        <v>2.0</v>
      </c>
      <c r="CE22" s="38">
        <v>8.0</v>
      </c>
      <c r="CF22" s="127">
        <f t="shared" si="44"/>
        <v>109</v>
      </c>
      <c r="CG22" s="127">
        <f t="shared" si="45"/>
        <v>91</v>
      </c>
      <c r="CH22" s="127">
        <f t="shared" si="46"/>
        <v>91.59663866</v>
      </c>
      <c r="CI22" s="127">
        <f t="shared" si="47"/>
        <v>91</v>
      </c>
    </row>
    <row r="23" ht="15.75" customHeight="1">
      <c r="A23" s="30">
        <v>18.0</v>
      </c>
      <c r="B23" s="30" t="s">
        <v>28</v>
      </c>
      <c r="C23" s="114">
        <v>4.0</v>
      </c>
      <c r="D23" s="114">
        <v>1.0</v>
      </c>
      <c r="E23" s="114"/>
      <c r="F23" s="114">
        <v>4.0</v>
      </c>
      <c r="G23" s="114">
        <f t="shared" si="1"/>
        <v>5</v>
      </c>
      <c r="H23" s="114">
        <v>4.0</v>
      </c>
      <c r="I23" s="114">
        <f t="shared" si="2"/>
        <v>71.42857143</v>
      </c>
      <c r="J23" s="114">
        <f t="shared" si="3"/>
        <v>100</v>
      </c>
      <c r="K23" s="114">
        <v>3.0</v>
      </c>
      <c r="L23" s="114">
        <v>0.0</v>
      </c>
      <c r="M23" s="114">
        <v>8.0</v>
      </c>
      <c r="N23" s="114">
        <f t="shared" si="4"/>
        <v>8</v>
      </c>
      <c r="O23" s="114">
        <f t="shared" si="5"/>
        <v>12</v>
      </c>
      <c r="P23" s="114">
        <f t="shared" si="6"/>
        <v>61.53846154</v>
      </c>
      <c r="Q23" s="114">
        <f t="shared" si="7"/>
        <v>100</v>
      </c>
      <c r="R23" s="126">
        <v>6.0</v>
      </c>
      <c r="S23" s="126">
        <v>2.0</v>
      </c>
      <c r="T23" s="126">
        <v>8.0</v>
      </c>
      <c r="U23" s="114">
        <f t="shared" si="8"/>
        <v>16</v>
      </c>
      <c r="V23" s="114">
        <f t="shared" si="9"/>
        <v>20</v>
      </c>
      <c r="W23" s="114">
        <f t="shared" si="10"/>
        <v>61.53846154</v>
      </c>
      <c r="X23" s="114">
        <f t="shared" si="11"/>
        <v>83.33333333</v>
      </c>
      <c r="Y23" s="130">
        <v>9.0</v>
      </c>
      <c r="Z23" s="130">
        <v>4.0</v>
      </c>
      <c r="AA23" s="130">
        <v>3.0</v>
      </c>
      <c r="AB23" s="129">
        <f t="shared" si="12"/>
        <v>29</v>
      </c>
      <c r="AC23" s="129">
        <f t="shared" si="13"/>
        <v>23</v>
      </c>
      <c r="AD23" s="129">
        <f t="shared" si="14"/>
        <v>72.5</v>
      </c>
      <c r="AE23" s="129">
        <f t="shared" si="15"/>
        <v>76.66666667</v>
      </c>
      <c r="AF23" s="130">
        <v>9.0</v>
      </c>
      <c r="AG23" s="130">
        <v>5.0</v>
      </c>
      <c r="AH23" s="130">
        <v>4.0</v>
      </c>
      <c r="AI23" s="127">
        <f t="shared" si="16"/>
        <v>43</v>
      </c>
      <c r="AJ23" s="127">
        <f t="shared" si="17"/>
        <v>27</v>
      </c>
      <c r="AK23" s="131">
        <f t="shared" si="18"/>
        <v>79.62962963</v>
      </c>
      <c r="AL23" s="131">
        <f t="shared" si="19"/>
        <v>71.05263158</v>
      </c>
      <c r="AM23" s="130">
        <v>9.0</v>
      </c>
      <c r="AN23" s="130">
        <v>4.0</v>
      </c>
      <c r="AO23" s="38">
        <v>7.0</v>
      </c>
      <c r="AP23" s="127">
        <f t="shared" si="20"/>
        <v>56</v>
      </c>
      <c r="AQ23" s="127">
        <f t="shared" si="21"/>
        <v>34</v>
      </c>
      <c r="AR23" s="127">
        <f t="shared" si="22"/>
        <v>82.35294118</v>
      </c>
      <c r="AS23" s="127">
        <f t="shared" si="23"/>
        <v>70.83333333</v>
      </c>
      <c r="AT23" s="38">
        <v>9.0</v>
      </c>
      <c r="AU23" s="38">
        <v>3.0</v>
      </c>
      <c r="AV23" s="38">
        <v>9.0</v>
      </c>
      <c r="AW23" s="127">
        <f t="shared" si="24"/>
        <v>68</v>
      </c>
      <c r="AX23" s="127">
        <f t="shared" si="25"/>
        <v>43</v>
      </c>
      <c r="AY23" s="127">
        <f t="shared" si="26"/>
        <v>85</v>
      </c>
      <c r="AZ23" s="127">
        <f t="shared" si="27"/>
        <v>72.88135593</v>
      </c>
      <c r="BA23" s="38">
        <v>2.0</v>
      </c>
      <c r="BB23" s="38">
        <v>3.0</v>
      </c>
      <c r="BC23" s="38">
        <v>6.0</v>
      </c>
      <c r="BD23" s="127">
        <f t="shared" si="28"/>
        <v>73</v>
      </c>
      <c r="BE23" s="127">
        <f t="shared" si="29"/>
        <v>49</v>
      </c>
      <c r="BF23" s="127">
        <f t="shared" si="30"/>
        <v>84.88372093</v>
      </c>
      <c r="BG23" s="127">
        <f t="shared" si="31"/>
        <v>74.24242424</v>
      </c>
      <c r="BH23" s="38">
        <v>5.0</v>
      </c>
      <c r="BI23" s="38">
        <v>4.0</v>
      </c>
      <c r="BJ23" s="38">
        <v>6.0</v>
      </c>
      <c r="BK23" s="127">
        <f t="shared" si="32"/>
        <v>82</v>
      </c>
      <c r="BL23" s="127">
        <f t="shared" si="33"/>
        <v>55</v>
      </c>
      <c r="BM23" s="127">
        <f t="shared" si="34"/>
        <v>86.31578947</v>
      </c>
      <c r="BN23" s="127">
        <f t="shared" si="35"/>
        <v>74.32432432</v>
      </c>
      <c r="BO23" s="38">
        <v>5.0</v>
      </c>
      <c r="BP23" s="38">
        <v>3.0</v>
      </c>
      <c r="BQ23" s="38">
        <v>10.0</v>
      </c>
      <c r="BR23" s="127">
        <f t="shared" si="36"/>
        <v>90</v>
      </c>
      <c r="BS23" s="127">
        <f t="shared" si="37"/>
        <v>65</v>
      </c>
      <c r="BT23" s="127">
        <f t="shared" si="38"/>
        <v>87.37864078</v>
      </c>
      <c r="BU23" s="127">
        <f t="shared" si="39"/>
        <v>77.38095238</v>
      </c>
      <c r="BV23" s="38">
        <v>7.0</v>
      </c>
      <c r="BW23" s="38">
        <v>1.0</v>
      </c>
      <c r="BX23" s="38">
        <v>5.0</v>
      </c>
      <c r="BY23" s="127">
        <f t="shared" si="40"/>
        <v>98</v>
      </c>
      <c r="BZ23" s="127">
        <f t="shared" si="41"/>
        <v>70</v>
      </c>
      <c r="CA23" s="127">
        <f t="shared" si="42"/>
        <v>86.72566372</v>
      </c>
      <c r="CB23" s="127">
        <f t="shared" si="43"/>
        <v>77.77777778</v>
      </c>
      <c r="CC23" s="38">
        <v>4.0</v>
      </c>
      <c r="CD23" s="38">
        <v>1.0</v>
      </c>
      <c r="CE23" s="38">
        <v>5.0</v>
      </c>
      <c r="CF23" s="127">
        <f t="shared" si="44"/>
        <v>103</v>
      </c>
      <c r="CG23" s="127">
        <f t="shared" si="45"/>
        <v>75</v>
      </c>
      <c r="CH23" s="127">
        <f t="shared" si="46"/>
        <v>86.55462185</v>
      </c>
      <c r="CI23" s="127">
        <f t="shared" si="47"/>
        <v>75</v>
      </c>
    </row>
    <row r="24" ht="15.75" customHeight="1">
      <c r="A24" s="30">
        <v>19.0</v>
      </c>
      <c r="B24" s="30" t="s">
        <v>29</v>
      </c>
      <c r="C24" s="114">
        <v>2.0</v>
      </c>
      <c r="D24" s="114">
        <v>1.0</v>
      </c>
      <c r="E24" s="114"/>
      <c r="F24" s="114">
        <v>4.0</v>
      </c>
      <c r="G24" s="114">
        <f t="shared" si="1"/>
        <v>3</v>
      </c>
      <c r="H24" s="114">
        <v>4.0</v>
      </c>
      <c r="I24" s="114">
        <f t="shared" si="2"/>
        <v>42.85714286</v>
      </c>
      <c r="J24" s="114">
        <f t="shared" si="3"/>
        <v>100</v>
      </c>
      <c r="K24" s="114">
        <v>2.0</v>
      </c>
      <c r="L24" s="114">
        <v>0.0</v>
      </c>
      <c r="M24" s="114">
        <v>8.0</v>
      </c>
      <c r="N24" s="114">
        <f t="shared" si="4"/>
        <v>5</v>
      </c>
      <c r="O24" s="114">
        <f t="shared" si="5"/>
        <v>12</v>
      </c>
      <c r="P24" s="114">
        <f t="shared" si="6"/>
        <v>38.46153846</v>
      </c>
      <c r="Q24" s="114">
        <f t="shared" si="7"/>
        <v>100</v>
      </c>
      <c r="R24" s="126">
        <v>1.0</v>
      </c>
      <c r="S24" s="126">
        <v>0.0</v>
      </c>
      <c r="T24" s="126">
        <v>2.0</v>
      </c>
      <c r="U24" s="114">
        <f t="shared" si="8"/>
        <v>6</v>
      </c>
      <c r="V24" s="114">
        <f t="shared" si="9"/>
        <v>14</v>
      </c>
      <c r="W24" s="114">
        <f t="shared" si="10"/>
        <v>23.07692308</v>
      </c>
      <c r="X24" s="114">
        <f t="shared" si="11"/>
        <v>58.33333333</v>
      </c>
      <c r="Y24" s="126">
        <v>7.0</v>
      </c>
      <c r="Z24" s="126">
        <v>3.0</v>
      </c>
      <c r="AA24" s="126">
        <v>6.0</v>
      </c>
      <c r="AB24" s="129">
        <f t="shared" si="12"/>
        <v>16</v>
      </c>
      <c r="AC24" s="129">
        <f t="shared" si="13"/>
        <v>20</v>
      </c>
      <c r="AD24" s="129">
        <f t="shared" si="14"/>
        <v>40</v>
      </c>
      <c r="AE24" s="129">
        <f t="shared" si="15"/>
        <v>66.66666667</v>
      </c>
      <c r="AF24" s="126">
        <v>8.0</v>
      </c>
      <c r="AG24" s="130">
        <v>5.0</v>
      </c>
      <c r="AH24" s="126">
        <v>4.0</v>
      </c>
      <c r="AI24" s="127">
        <f t="shared" si="16"/>
        <v>29</v>
      </c>
      <c r="AJ24" s="127">
        <f t="shared" si="17"/>
        <v>24</v>
      </c>
      <c r="AK24" s="131">
        <f t="shared" si="18"/>
        <v>53.7037037</v>
      </c>
      <c r="AL24" s="131">
        <f t="shared" si="19"/>
        <v>63.15789474</v>
      </c>
      <c r="AM24" s="126">
        <v>10.0</v>
      </c>
      <c r="AN24" s="126">
        <v>4.0</v>
      </c>
      <c r="AO24" s="38">
        <v>10.0</v>
      </c>
      <c r="AP24" s="127">
        <f t="shared" si="20"/>
        <v>43</v>
      </c>
      <c r="AQ24" s="127">
        <f t="shared" si="21"/>
        <v>34</v>
      </c>
      <c r="AR24" s="127">
        <f t="shared" si="22"/>
        <v>63.23529412</v>
      </c>
      <c r="AS24" s="127">
        <f t="shared" si="23"/>
        <v>70.83333333</v>
      </c>
      <c r="AT24" s="38">
        <v>6.0</v>
      </c>
      <c r="AU24" s="38">
        <v>3.0</v>
      </c>
      <c r="AV24" s="38">
        <v>9.0</v>
      </c>
      <c r="AW24" s="127">
        <f t="shared" si="24"/>
        <v>52</v>
      </c>
      <c r="AX24" s="127">
        <f t="shared" si="25"/>
        <v>43</v>
      </c>
      <c r="AY24" s="127">
        <f t="shared" si="26"/>
        <v>65</v>
      </c>
      <c r="AZ24" s="127">
        <f t="shared" si="27"/>
        <v>72.88135593</v>
      </c>
      <c r="BA24" s="38">
        <v>2.0</v>
      </c>
      <c r="BB24" s="38">
        <v>2.0</v>
      </c>
      <c r="BC24" s="38">
        <v>5.0</v>
      </c>
      <c r="BD24" s="127">
        <f t="shared" si="28"/>
        <v>56</v>
      </c>
      <c r="BE24" s="127">
        <f t="shared" si="29"/>
        <v>48</v>
      </c>
      <c r="BF24" s="127">
        <f t="shared" si="30"/>
        <v>65.11627907</v>
      </c>
      <c r="BG24" s="127">
        <f t="shared" si="31"/>
        <v>72.72727273</v>
      </c>
      <c r="BH24" s="38">
        <v>4.0</v>
      </c>
      <c r="BI24" s="38">
        <v>3.0</v>
      </c>
      <c r="BJ24" s="38">
        <v>7.0</v>
      </c>
      <c r="BK24" s="127">
        <f t="shared" si="32"/>
        <v>63</v>
      </c>
      <c r="BL24" s="127">
        <f t="shared" si="33"/>
        <v>55</v>
      </c>
      <c r="BM24" s="127">
        <f t="shared" si="34"/>
        <v>66.31578947</v>
      </c>
      <c r="BN24" s="127">
        <f t="shared" si="35"/>
        <v>74.32432432</v>
      </c>
      <c r="BO24" s="38">
        <v>3.0</v>
      </c>
      <c r="BP24" s="38">
        <v>3.0</v>
      </c>
      <c r="BQ24" s="38">
        <v>9.0</v>
      </c>
      <c r="BR24" s="127">
        <f t="shared" si="36"/>
        <v>69</v>
      </c>
      <c r="BS24" s="127">
        <f t="shared" si="37"/>
        <v>64</v>
      </c>
      <c r="BT24" s="127">
        <f t="shared" si="38"/>
        <v>66.99029126</v>
      </c>
      <c r="BU24" s="127">
        <f t="shared" si="39"/>
        <v>76.19047619</v>
      </c>
      <c r="BV24" s="38">
        <v>7.0</v>
      </c>
      <c r="BW24" s="38">
        <v>3.0</v>
      </c>
      <c r="BX24" s="38">
        <v>3.0</v>
      </c>
      <c r="BY24" s="127">
        <f t="shared" si="40"/>
        <v>79</v>
      </c>
      <c r="BZ24" s="127">
        <f t="shared" si="41"/>
        <v>67</v>
      </c>
      <c r="CA24" s="127">
        <f t="shared" si="42"/>
        <v>69.91150442</v>
      </c>
      <c r="CB24" s="127">
        <f t="shared" si="43"/>
        <v>74.44444444</v>
      </c>
      <c r="CC24" s="38">
        <v>4.0</v>
      </c>
      <c r="CD24" s="38">
        <v>2.0</v>
      </c>
      <c r="CE24" s="38">
        <v>6.0</v>
      </c>
      <c r="CF24" s="127">
        <f t="shared" si="44"/>
        <v>85</v>
      </c>
      <c r="CG24" s="127">
        <f t="shared" si="45"/>
        <v>73</v>
      </c>
      <c r="CH24" s="132">
        <f t="shared" si="46"/>
        <v>71.42857143</v>
      </c>
      <c r="CI24" s="132">
        <f t="shared" si="47"/>
        <v>73</v>
      </c>
    </row>
    <row r="25" ht="15.75" customHeight="1">
      <c r="A25" s="30">
        <v>20.0</v>
      </c>
      <c r="B25" s="30" t="s">
        <v>30</v>
      </c>
      <c r="C25" s="114">
        <v>5.0</v>
      </c>
      <c r="D25" s="114">
        <v>2.0</v>
      </c>
      <c r="E25" s="114"/>
      <c r="F25" s="114">
        <v>4.0</v>
      </c>
      <c r="G25" s="114">
        <f t="shared" si="1"/>
        <v>7</v>
      </c>
      <c r="H25" s="114">
        <v>4.0</v>
      </c>
      <c r="I25" s="114">
        <f t="shared" si="2"/>
        <v>100</v>
      </c>
      <c r="J25" s="114">
        <f t="shared" si="3"/>
        <v>100</v>
      </c>
      <c r="K25" s="114">
        <v>5.0</v>
      </c>
      <c r="L25" s="114">
        <v>1.0</v>
      </c>
      <c r="M25" s="114">
        <v>6.0</v>
      </c>
      <c r="N25" s="114">
        <f t="shared" si="4"/>
        <v>13</v>
      </c>
      <c r="O25" s="114">
        <f t="shared" si="5"/>
        <v>10</v>
      </c>
      <c r="P25" s="114">
        <f t="shared" si="6"/>
        <v>100</v>
      </c>
      <c r="Q25" s="114">
        <f t="shared" si="7"/>
        <v>83.33333333</v>
      </c>
      <c r="R25" s="126">
        <v>8.0</v>
      </c>
      <c r="S25" s="126">
        <v>5.0</v>
      </c>
      <c r="T25" s="126">
        <v>10.0</v>
      </c>
      <c r="U25" s="114">
        <f t="shared" si="8"/>
        <v>26</v>
      </c>
      <c r="V25" s="114">
        <f t="shared" si="9"/>
        <v>20</v>
      </c>
      <c r="W25" s="114">
        <f t="shared" si="10"/>
        <v>100</v>
      </c>
      <c r="X25" s="114">
        <f t="shared" si="11"/>
        <v>83.33333333</v>
      </c>
      <c r="Y25" s="130">
        <v>8.0</v>
      </c>
      <c r="Z25" s="130">
        <v>5.0</v>
      </c>
      <c r="AA25" s="130">
        <v>6.0</v>
      </c>
      <c r="AB25" s="129">
        <f t="shared" si="12"/>
        <v>39</v>
      </c>
      <c r="AC25" s="129">
        <f t="shared" si="13"/>
        <v>26</v>
      </c>
      <c r="AD25" s="129">
        <f t="shared" si="14"/>
        <v>97.5</v>
      </c>
      <c r="AE25" s="129">
        <f t="shared" si="15"/>
        <v>86.66666667</v>
      </c>
      <c r="AF25" s="130">
        <v>8.0</v>
      </c>
      <c r="AG25" s="130">
        <v>3.0</v>
      </c>
      <c r="AH25" s="130">
        <v>5.0</v>
      </c>
      <c r="AI25" s="127">
        <f t="shared" si="16"/>
        <v>50</v>
      </c>
      <c r="AJ25" s="127">
        <f t="shared" si="17"/>
        <v>31</v>
      </c>
      <c r="AK25" s="128">
        <f t="shared" si="18"/>
        <v>92.59259259</v>
      </c>
      <c r="AL25" s="128">
        <f t="shared" si="19"/>
        <v>81.57894737</v>
      </c>
      <c r="AM25" s="130">
        <v>9.0</v>
      </c>
      <c r="AN25" s="130">
        <v>3.0</v>
      </c>
      <c r="AO25" s="38">
        <v>9.0</v>
      </c>
      <c r="AP25" s="127">
        <f t="shared" si="20"/>
        <v>62</v>
      </c>
      <c r="AQ25" s="127">
        <f t="shared" si="21"/>
        <v>40</v>
      </c>
      <c r="AR25" s="127">
        <f t="shared" si="22"/>
        <v>91.17647059</v>
      </c>
      <c r="AS25" s="127">
        <f t="shared" si="23"/>
        <v>83.33333333</v>
      </c>
      <c r="AT25" s="38">
        <v>7.0</v>
      </c>
      <c r="AU25" s="38">
        <v>2.0</v>
      </c>
      <c r="AV25" s="38">
        <v>9.0</v>
      </c>
      <c r="AW25" s="127">
        <f t="shared" si="24"/>
        <v>71</v>
      </c>
      <c r="AX25" s="127">
        <f t="shared" si="25"/>
        <v>49</v>
      </c>
      <c r="AY25" s="127">
        <f t="shared" si="26"/>
        <v>88.75</v>
      </c>
      <c r="AZ25" s="127">
        <f t="shared" si="27"/>
        <v>83.05084746</v>
      </c>
      <c r="BA25" s="38">
        <v>3.0</v>
      </c>
      <c r="BB25" s="38">
        <v>2.0</v>
      </c>
      <c r="BC25" s="38">
        <v>4.0</v>
      </c>
      <c r="BD25" s="127">
        <f t="shared" si="28"/>
        <v>76</v>
      </c>
      <c r="BE25" s="127">
        <f t="shared" si="29"/>
        <v>53</v>
      </c>
      <c r="BF25" s="127">
        <f t="shared" si="30"/>
        <v>88.37209302</v>
      </c>
      <c r="BG25" s="127">
        <f t="shared" si="31"/>
        <v>80.3030303</v>
      </c>
      <c r="BH25" s="38">
        <v>3.0</v>
      </c>
      <c r="BI25" s="38">
        <v>3.0</v>
      </c>
      <c r="BJ25" s="38">
        <v>8.0</v>
      </c>
      <c r="BK25" s="127">
        <f t="shared" si="32"/>
        <v>82</v>
      </c>
      <c r="BL25" s="127">
        <f t="shared" si="33"/>
        <v>61</v>
      </c>
      <c r="BM25" s="127">
        <f t="shared" si="34"/>
        <v>86.31578947</v>
      </c>
      <c r="BN25" s="127">
        <f t="shared" si="35"/>
        <v>82.43243243</v>
      </c>
      <c r="BO25" s="38">
        <v>5.0</v>
      </c>
      <c r="BP25" s="38">
        <v>3.0</v>
      </c>
      <c r="BQ25" s="38">
        <v>10.0</v>
      </c>
      <c r="BR25" s="127">
        <f t="shared" si="36"/>
        <v>90</v>
      </c>
      <c r="BS25" s="127">
        <f t="shared" si="37"/>
        <v>71</v>
      </c>
      <c r="BT25" s="127">
        <f t="shared" si="38"/>
        <v>87.37864078</v>
      </c>
      <c r="BU25" s="127">
        <f t="shared" si="39"/>
        <v>84.52380952</v>
      </c>
      <c r="BV25" s="38">
        <v>7.0</v>
      </c>
      <c r="BW25" s="38">
        <v>2.0</v>
      </c>
      <c r="BX25" s="38">
        <v>6.0</v>
      </c>
      <c r="BY25" s="127">
        <f t="shared" si="40"/>
        <v>99</v>
      </c>
      <c r="BZ25" s="127">
        <f t="shared" si="41"/>
        <v>77</v>
      </c>
      <c r="CA25" s="127">
        <f t="shared" si="42"/>
        <v>87.61061947</v>
      </c>
      <c r="CB25" s="127">
        <f t="shared" si="43"/>
        <v>85.55555556</v>
      </c>
      <c r="CC25" s="38">
        <v>4.0</v>
      </c>
      <c r="CD25" s="38">
        <v>2.0</v>
      </c>
      <c r="CE25" s="38">
        <v>8.0</v>
      </c>
      <c r="CF25" s="127">
        <f t="shared" si="44"/>
        <v>105</v>
      </c>
      <c r="CG25" s="127">
        <f t="shared" si="45"/>
        <v>85</v>
      </c>
      <c r="CH25" s="127">
        <f t="shared" si="46"/>
        <v>88.23529412</v>
      </c>
      <c r="CI25" s="127">
        <f t="shared" si="47"/>
        <v>85</v>
      </c>
    </row>
    <row r="26" ht="15.75" customHeight="1">
      <c r="A26" s="30">
        <v>21.0</v>
      </c>
      <c r="B26" s="30" t="s">
        <v>31</v>
      </c>
      <c r="C26" s="114">
        <v>1.0</v>
      </c>
      <c r="D26" s="114">
        <v>0.0</v>
      </c>
      <c r="E26" s="114"/>
      <c r="F26" s="114">
        <v>2.0</v>
      </c>
      <c r="G26" s="114">
        <f t="shared" si="1"/>
        <v>1</v>
      </c>
      <c r="H26" s="114">
        <v>2.0</v>
      </c>
      <c r="I26" s="114">
        <f t="shared" si="2"/>
        <v>14.28571429</v>
      </c>
      <c r="J26" s="114">
        <f t="shared" si="3"/>
        <v>50</v>
      </c>
      <c r="K26" s="114">
        <v>3.0</v>
      </c>
      <c r="L26" s="114">
        <v>1.0</v>
      </c>
      <c r="M26" s="114">
        <v>8.0</v>
      </c>
      <c r="N26" s="114">
        <f t="shared" si="4"/>
        <v>5</v>
      </c>
      <c r="O26" s="114">
        <f t="shared" si="5"/>
        <v>10</v>
      </c>
      <c r="P26" s="114">
        <f t="shared" si="6"/>
        <v>38.46153846</v>
      </c>
      <c r="Q26" s="114">
        <f t="shared" si="7"/>
        <v>83.33333333</v>
      </c>
      <c r="R26" s="126">
        <v>7.0</v>
      </c>
      <c r="S26" s="126">
        <v>5.0</v>
      </c>
      <c r="T26" s="126">
        <v>12.0</v>
      </c>
      <c r="U26" s="114">
        <f t="shared" si="8"/>
        <v>17</v>
      </c>
      <c r="V26" s="114">
        <f t="shared" si="9"/>
        <v>22</v>
      </c>
      <c r="W26" s="114">
        <f t="shared" si="10"/>
        <v>65.38461538</v>
      </c>
      <c r="X26" s="114">
        <f t="shared" si="11"/>
        <v>91.66666667</v>
      </c>
      <c r="Y26" s="126">
        <v>4.0</v>
      </c>
      <c r="Z26" s="126">
        <v>1.0</v>
      </c>
      <c r="AA26" s="126">
        <v>3.0</v>
      </c>
      <c r="AB26" s="129">
        <f t="shared" si="12"/>
        <v>22</v>
      </c>
      <c r="AC26" s="129">
        <f t="shared" si="13"/>
        <v>25</v>
      </c>
      <c r="AD26" s="129">
        <f t="shared" si="14"/>
        <v>55</v>
      </c>
      <c r="AE26" s="129">
        <f t="shared" si="15"/>
        <v>83.33333333</v>
      </c>
      <c r="AF26" s="126">
        <v>7.0</v>
      </c>
      <c r="AG26" s="126">
        <v>4.0</v>
      </c>
      <c r="AH26" s="126">
        <v>5.0</v>
      </c>
      <c r="AI26" s="127">
        <f t="shared" si="16"/>
        <v>33</v>
      </c>
      <c r="AJ26" s="127">
        <f t="shared" si="17"/>
        <v>30</v>
      </c>
      <c r="AK26" s="131">
        <f t="shared" si="18"/>
        <v>61.11111111</v>
      </c>
      <c r="AL26" s="131">
        <f t="shared" si="19"/>
        <v>78.94736842</v>
      </c>
      <c r="AM26" s="126">
        <v>9.0</v>
      </c>
      <c r="AN26" s="126">
        <v>4.0</v>
      </c>
      <c r="AO26" s="38">
        <v>10.0</v>
      </c>
      <c r="AP26" s="127">
        <f t="shared" si="20"/>
        <v>46</v>
      </c>
      <c r="AQ26" s="127">
        <f t="shared" si="21"/>
        <v>40</v>
      </c>
      <c r="AR26" s="127">
        <f t="shared" si="22"/>
        <v>67.64705882</v>
      </c>
      <c r="AS26" s="127">
        <f t="shared" si="23"/>
        <v>83.33333333</v>
      </c>
      <c r="AT26" s="38">
        <v>8.0</v>
      </c>
      <c r="AU26" s="38">
        <v>3.0</v>
      </c>
      <c r="AV26" s="38">
        <v>9.0</v>
      </c>
      <c r="AW26" s="127">
        <f t="shared" si="24"/>
        <v>57</v>
      </c>
      <c r="AX26" s="127">
        <f t="shared" si="25"/>
        <v>49</v>
      </c>
      <c r="AY26" s="127">
        <f t="shared" si="26"/>
        <v>71.25</v>
      </c>
      <c r="AZ26" s="127">
        <f t="shared" si="27"/>
        <v>83.05084746</v>
      </c>
      <c r="BA26" s="38">
        <v>3.0</v>
      </c>
      <c r="BB26" s="38">
        <v>2.0</v>
      </c>
      <c r="BC26" s="38">
        <v>7.0</v>
      </c>
      <c r="BD26" s="127">
        <f t="shared" si="28"/>
        <v>62</v>
      </c>
      <c r="BE26" s="127">
        <f t="shared" si="29"/>
        <v>56</v>
      </c>
      <c r="BF26" s="127">
        <f t="shared" si="30"/>
        <v>72.09302326</v>
      </c>
      <c r="BG26" s="127">
        <f t="shared" si="31"/>
        <v>84.84848485</v>
      </c>
      <c r="BH26" s="38">
        <v>4.0</v>
      </c>
      <c r="BI26" s="38">
        <v>3.0</v>
      </c>
      <c r="BJ26" s="38">
        <v>6.0</v>
      </c>
      <c r="BK26" s="127">
        <f t="shared" si="32"/>
        <v>69</v>
      </c>
      <c r="BL26" s="127">
        <f t="shared" si="33"/>
        <v>62</v>
      </c>
      <c r="BM26" s="127">
        <f t="shared" si="34"/>
        <v>72.63157895</v>
      </c>
      <c r="BN26" s="127">
        <f t="shared" si="35"/>
        <v>83.78378378</v>
      </c>
      <c r="BO26" s="38">
        <v>4.0</v>
      </c>
      <c r="BP26" s="38">
        <v>3.0</v>
      </c>
      <c r="BQ26" s="38">
        <v>10.0</v>
      </c>
      <c r="BR26" s="127">
        <f t="shared" si="36"/>
        <v>76</v>
      </c>
      <c r="BS26" s="127">
        <f t="shared" si="37"/>
        <v>72</v>
      </c>
      <c r="BT26" s="127">
        <f t="shared" si="38"/>
        <v>73.78640777</v>
      </c>
      <c r="BU26" s="127">
        <f t="shared" si="39"/>
        <v>85.71428571</v>
      </c>
      <c r="BV26" s="38">
        <v>7.0</v>
      </c>
      <c r="BW26" s="38">
        <v>3.0</v>
      </c>
      <c r="BX26" s="38">
        <v>4.0</v>
      </c>
      <c r="BY26" s="127">
        <f t="shared" si="40"/>
        <v>86</v>
      </c>
      <c r="BZ26" s="127">
        <f t="shared" si="41"/>
        <v>76</v>
      </c>
      <c r="CA26" s="127">
        <f t="shared" si="42"/>
        <v>76.10619469</v>
      </c>
      <c r="CB26" s="127">
        <f t="shared" si="43"/>
        <v>84.44444444</v>
      </c>
      <c r="CC26" s="38">
        <v>4.0</v>
      </c>
      <c r="CD26" s="38">
        <v>2.0</v>
      </c>
      <c r="CE26" s="38">
        <v>8.0</v>
      </c>
      <c r="CF26" s="127">
        <f t="shared" si="44"/>
        <v>92</v>
      </c>
      <c r="CG26" s="127">
        <f t="shared" si="45"/>
        <v>84</v>
      </c>
      <c r="CH26" s="127">
        <f t="shared" si="46"/>
        <v>77.31092437</v>
      </c>
      <c r="CI26" s="127">
        <f t="shared" si="47"/>
        <v>84</v>
      </c>
    </row>
    <row r="27" ht="15.75" customHeight="1">
      <c r="A27" s="30">
        <v>22.0</v>
      </c>
      <c r="B27" s="30" t="s">
        <v>32</v>
      </c>
      <c r="C27" s="114">
        <v>4.0</v>
      </c>
      <c r="D27" s="114">
        <v>0.0</v>
      </c>
      <c r="E27" s="114"/>
      <c r="F27" s="114">
        <v>4.0</v>
      </c>
      <c r="G27" s="114">
        <f t="shared" si="1"/>
        <v>4</v>
      </c>
      <c r="H27" s="114">
        <v>4.0</v>
      </c>
      <c r="I27" s="114">
        <f t="shared" si="2"/>
        <v>57.14285714</v>
      </c>
      <c r="J27" s="114">
        <f t="shared" si="3"/>
        <v>100</v>
      </c>
      <c r="K27" s="114">
        <v>4.0</v>
      </c>
      <c r="L27" s="114">
        <v>1.0</v>
      </c>
      <c r="M27" s="114">
        <v>8.0</v>
      </c>
      <c r="N27" s="114">
        <f t="shared" si="4"/>
        <v>9</v>
      </c>
      <c r="O27" s="114">
        <f t="shared" si="5"/>
        <v>12</v>
      </c>
      <c r="P27" s="114">
        <f t="shared" si="6"/>
        <v>69.23076923</v>
      </c>
      <c r="Q27" s="114">
        <f t="shared" si="7"/>
        <v>100</v>
      </c>
      <c r="R27" s="126">
        <v>6.0</v>
      </c>
      <c r="S27" s="126">
        <v>4.0</v>
      </c>
      <c r="T27" s="126">
        <v>12.0</v>
      </c>
      <c r="U27" s="114">
        <f t="shared" si="8"/>
        <v>19</v>
      </c>
      <c r="V27" s="114">
        <f t="shared" si="9"/>
        <v>24</v>
      </c>
      <c r="W27" s="114">
        <f t="shared" si="10"/>
        <v>73.07692308</v>
      </c>
      <c r="X27" s="114">
        <f t="shared" si="11"/>
        <v>100</v>
      </c>
      <c r="Y27" s="38">
        <v>8.0</v>
      </c>
      <c r="Z27" s="38">
        <v>3.0</v>
      </c>
      <c r="AA27" s="38">
        <v>6.0</v>
      </c>
      <c r="AB27" s="127">
        <f t="shared" si="12"/>
        <v>30</v>
      </c>
      <c r="AC27" s="127">
        <f t="shared" si="13"/>
        <v>30</v>
      </c>
      <c r="AD27" s="127">
        <f t="shared" si="14"/>
        <v>75</v>
      </c>
      <c r="AE27" s="127">
        <f t="shared" si="15"/>
        <v>100</v>
      </c>
      <c r="AF27" s="38">
        <v>9.0</v>
      </c>
      <c r="AG27" s="38">
        <v>5.0</v>
      </c>
      <c r="AH27" s="38">
        <v>7.0</v>
      </c>
      <c r="AI27" s="127">
        <f t="shared" si="16"/>
        <v>44</v>
      </c>
      <c r="AJ27" s="127">
        <f t="shared" si="17"/>
        <v>37</v>
      </c>
      <c r="AK27" s="128">
        <f t="shared" si="18"/>
        <v>81.48148148</v>
      </c>
      <c r="AL27" s="128">
        <f t="shared" si="19"/>
        <v>97.36842105</v>
      </c>
      <c r="AM27" s="38">
        <v>8.0</v>
      </c>
      <c r="AN27" s="38">
        <v>3.0</v>
      </c>
      <c r="AO27" s="38">
        <v>10.0</v>
      </c>
      <c r="AP27" s="127">
        <f t="shared" si="20"/>
        <v>55</v>
      </c>
      <c r="AQ27" s="127">
        <f t="shared" si="21"/>
        <v>47</v>
      </c>
      <c r="AR27" s="127">
        <f t="shared" si="22"/>
        <v>80.88235294</v>
      </c>
      <c r="AS27" s="127">
        <f t="shared" si="23"/>
        <v>97.91666667</v>
      </c>
      <c r="AT27" s="38">
        <v>9.0</v>
      </c>
      <c r="AU27" s="38">
        <v>3.0</v>
      </c>
      <c r="AV27" s="38">
        <v>8.0</v>
      </c>
      <c r="AW27" s="127">
        <f t="shared" si="24"/>
        <v>67</v>
      </c>
      <c r="AX27" s="127">
        <f t="shared" si="25"/>
        <v>55</v>
      </c>
      <c r="AY27" s="127">
        <f t="shared" si="26"/>
        <v>83.75</v>
      </c>
      <c r="AZ27" s="127">
        <f t="shared" si="27"/>
        <v>93.22033898</v>
      </c>
      <c r="BA27" s="38">
        <v>2.0</v>
      </c>
      <c r="BB27" s="38">
        <v>3.0</v>
      </c>
      <c r="BC27" s="38">
        <v>6.0</v>
      </c>
      <c r="BD27" s="127">
        <f t="shared" si="28"/>
        <v>72</v>
      </c>
      <c r="BE27" s="127">
        <f t="shared" si="29"/>
        <v>61</v>
      </c>
      <c r="BF27" s="127">
        <f t="shared" si="30"/>
        <v>83.72093023</v>
      </c>
      <c r="BG27" s="127">
        <f t="shared" si="31"/>
        <v>92.42424242</v>
      </c>
      <c r="BH27" s="38">
        <v>4.0</v>
      </c>
      <c r="BI27" s="38">
        <v>4.0</v>
      </c>
      <c r="BJ27" s="38">
        <v>4.0</v>
      </c>
      <c r="BK27" s="127">
        <f t="shared" si="32"/>
        <v>80</v>
      </c>
      <c r="BL27" s="127">
        <f t="shared" si="33"/>
        <v>65</v>
      </c>
      <c r="BM27" s="127">
        <f t="shared" si="34"/>
        <v>84.21052632</v>
      </c>
      <c r="BN27" s="127">
        <f t="shared" si="35"/>
        <v>87.83783784</v>
      </c>
      <c r="BO27" s="38">
        <v>2.0</v>
      </c>
      <c r="BP27" s="38">
        <v>2.0</v>
      </c>
      <c r="BQ27" s="38">
        <v>8.0</v>
      </c>
      <c r="BR27" s="127">
        <f t="shared" si="36"/>
        <v>84</v>
      </c>
      <c r="BS27" s="127">
        <f t="shared" si="37"/>
        <v>73</v>
      </c>
      <c r="BT27" s="127">
        <f t="shared" si="38"/>
        <v>81.55339806</v>
      </c>
      <c r="BU27" s="127">
        <f t="shared" si="39"/>
        <v>86.9047619</v>
      </c>
      <c r="BV27" s="38">
        <v>7.0</v>
      </c>
      <c r="BW27" s="38">
        <v>3.0</v>
      </c>
      <c r="BX27" s="38">
        <v>6.0</v>
      </c>
      <c r="BY27" s="127">
        <f t="shared" si="40"/>
        <v>94</v>
      </c>
      <c r="BZ27" s="127">
        <f t="shared" si="41"/>
        <v>79</v>
      </c>
      <c r="CA27" s="127">
        <f t="shared" si="42"/>
        <v>83.18584071</v>
      </c>
      <c r="CB27" s="127">
        <f t="shared" si="43"/>
        <v>87.77777778</v>
      </c>
      <c r="CC27" s="38">
        <v>3.0</v>
      </c>
      <c r="CD27" s="38">
        <v>2.0</v>
      </c>
      <c r="CE27" s="38">
        <v>8.0</v>
      </c>
      <c r="CF27" s="127">
        <f t="shared" si="44"/>
        <v>99</v>
      </c>
      <c r="CG27" s="127">
        <f t="shared" si="45"/>
        <v>87</v>
      </c>
      <c r="CH27" s="127">
        <f t="shared" si="46"/>
        <v>83.19327731</v>
      </c>
      <c r="CI27" s="127">
        <f t="shared" si="47"/>
        <v>87</v>
      </c>
    </row>
    <row r="28" ht="15.75" customHeight="1">
      <c r="A28" s="30">
        <v>23.0</v>
      </c>
      <c r="B28" s="30" t="s">
        <v>33</v>
      </c>
      <c r="C28" s="114">
        <v>3.0</v>
      </c>
      <c r="D28" s="114">
        <v>1.0</v>
      </c>
      <c r="E28" s="114"/>
      <c r="F28" s="114">
        <v>4.0</v>
      </c>
      <c r="G28" s="114">
        <f t="shared" si="1"/>
        <v>4</v>
      </c>
      <c r="H28" s="114">
        <v>4.0</v>
      </c>
      <c r="I28" s="114">
        <f t="shared" si="2"/>
        <v>57.14285714</v>
      </c>
      <c r="J28" s="114">
        <f t="shared" si="3"/>
        <v>100</v>
      </c>
      <c r="K28" s="114">
        <v>4.0</v>
      </c>
      <c r="L28" s="114">
        <v>1.0</v>
      </c>
      <c r="M28" s="114">
        <v>8.0</v>
      </c>
      <c r="N28" s="114">
        <f t="shared" si="4"/>
        <v>9</v>
      </c>
      <c r="O28" s="114">
        <f t="shared" si="5"/>
        <v>12</v>
      </c>
      <c r="P28" s="114">
        <f t="shared" si="6"/>
        <v>69.23076923</v>
      </c>
      <c r="Q28" s="114">
        <f t="shared" si="7"/>
        <v>100</v>
      </c>
      <c r="R28" s="126">
        <v>7.0</v>
      </c>
      <c r="S28" s="126">
        <v>4.0</v>
      </c>
      <c r="T28" s="126">
        <v>9.0</v>
      </c>
      <c r="U28" s="114">
        <f t="shared" si="8"/>
        <v>20</v>
      </c>
      <c r="V28" s="114">
        <f t="shared" si="9"/>
        <v>21</v>
      </c>
      <c r="W28" s="114">
        <f t="shared" si="10"/>
        <v>76.92307692</v>
      </c>
      <c r="X28" s="114">
        <f t="shared" si="11"/>
        <v>87.5</v>
      </c>
      <c r="Y28" s="38">
        <v>8.0</v>
      </c>
      <c r="Z28" s="38">
        <v>4.0</v>
      </c>
      <c r="AA28" s="38">
        <v>5.0</v>
      </c>
      <c r="AB28" s="127">
        <f t="shared" si="12"/>
        <v>32</v>
      </c>
      <c r="AC28" s="127">
        <f t="shared" si="13"/>
        <v>26</v>
      </c>
      <c r="AD28" s="127">
        <f t="shared" si="14"/>
        <v>80</v>
      </c>
      <c r="AE28" s="127">
        <f t="shared" si="15"/>
        <v>86.66666667</v>
      </c>
      <c r="AF28" s="38">
        <v>7.0</v>
      </c>
      <c r="AG28" s="38">
        <v>3.0</v>
      </c>
      <c r="AH28" s="38">
        <v>6.0</v>
      </c>
      <c r="AI28" s="127">
        <f t="shared" si="16"/>
        <v>42</v>
      </c>
      <c r="AJ28" s="127">
        <f t="shared" si="17"/>
        <v>32</v>
      </c>
      <c r="AK28" s="131">
        <f t="shared" si="18"/>
        <v>77.77777778</v>
      </c>
      <c r="AL28" s="128">
        <f t="shared" si="19"/>
        <v>84.21052632</v>
      </c>
      <c r="AM28" s="38">
        <v>9.0</v>
      </c>
      <c r="AN28" s="38">
        <v>3.0</v>
      </c>
      <c r="AO28" s="38">
        <v>9.0</v>
      </c>
      <c r="AP28" s="127">
        <f t="shared" si="20"/>
        <v>54</v>
      </c>
      <c r="AQ28" s="127">
        <f t="shared" si="21"/>
        <v>41</v>
      </c>
      <c r="AR28" s="127">
        <f t="shared" si="22"/>
        <v>79.41176471</v>
      </c>
      <c r="AS28" s="127">
        <f t="shared" si="23"/>
        <v>85.41666667</v>
      </c>
      <c r="AT28" s="38">
        <v>7.0</v>
      </c>
      <c r="AU28" s="38">
        <v>2.0</v>
      </c>
      <c r="AV28" s="38">
        <v>11.0</v>
      </c>
      <c r="AW28" s="127">
        <f t="shared" si="24"/>
        <v>63</v>
      </c>
      <c r="AX28" s="127">
        <f t="shared" si="25"/>
        <v>52</v>
      </c>
      <c r="AY28" s="127">
        <f t="shared" si="26"/>
        <v>78.75</v>
      </c>
      <c r="AZ28" s="127">
        <f t="shared" si="27"/>
        <v>88.13559322</v>
      </c>
      <c r="BA28" s="38">
        <v>2.0</v>
      </c>
      <c r="BB28" s="38">
        <v>3.0</v>
      </c>
      <c r="BC28" s="38">
        <v>7.0</v>
      </c>
      <c r="BD28" s="127">
        <f t="shared" si="28"/>
        <v>68</v>
      </c>
      <c r="BE28" s="127">
        <f t="shared" si="29"/>
        <v>59</v>
      </c>
      <c r="BF28" s="127">
        <f t="shared" si="30"/>
        <v>79.06976744</v>
      </c>
      <c r="BG28" s="127">
        <f t="shared" si="31"/>
        <v>89.39393939</v>
      </c>
      <c r="BH28" s="38">
        <v>4.0</v>
      </c>
      <c r="BI28" s="38">
        <v>2.0</v>
      </c>
      <c r="BJ28" s="38">
        <v>8.0</v>
      </c>
      <c r="BK28" s="127">
        <f t="shared" si="32"/>
        <v>74</v>
      </c>
      <c r="BL28" s="127">
        <f t="shared" si="33"/>
        <v>67</v>
      </c>
      <c r="BM28" s="127">
        <f t="shared" si="34"/>
        <v>77.89473684</v>
      </c>
      <c r="BN28" s="127">
        <f t="shared" si="35"/>
        <v>90.54054054</v>
      </c>
      <c r="BO28" s="38">
        <v>4.0</v>
      </c>
      <c r="BP28" s="38">
        <v>3.0</v>
      </c>
      <c r="BQ28" s="38">
        <v>9.0</v>
      </c>
      <c r="BR28" s="127">
        <f t="shared" si="36"/>
        <v>81</v>
      </c>
      <c r="BS28" s="127">
        <f t="shared" si="37"/>
        <v>76</v>
      </c>
      <c r="BT28" s="127">
        <f t="shared" si="38"/>
        <v>78.6407767</v>
      </c>
      <c r="BU28" s="127">
        <f t="shared" si="39"/>
        <v>90.47619048</v>
      </c>
      <c r="BV28" s="38">
        <v>6.0</v>
      </c>
      <c r="BW28" s="38">
        <v>1.0</v>
      </c>
      <c r="BX28" s="38">
        <v>6.0</v>
      </c>
      <c r="BY28" s="127">
        <f t="shared" si="40"/>
        <v>88</v>
      </c>
      <c r="BZ28" s="127">
        <f t="shared" si="41"/>
        <v>82</v>
      </c>
      <c r="CA28" s="127">
        <f t="shared" si="42"/>
        <v>77.87610619</v>
      </c>
      <c r="CB28" s="127">
        <f t="shared" si="43"/>
        <v>91.11111111</v>
      </c>
      <c r="CC28" s="38">
        <v>4.0</v>
      </c>
      <c r="CD28" s="38">
        <v>1.0</v>
      </c>
      <c r="CE28" s="38">
        <v>7.0</v>
      </c>
      <c r="CF28" s="127">
        <f t="shared" si="44"/>
        <v>93</v>
      </c>
      <c r="CG28" s="127">
        <f t="shared" si="45"/>
        <v>89</v>
      </c>
      <c r="CH28" s="127">
        <f t="shared" si="46"/>
        <v>78.1512605</v>
      </c>
      <c r="CI28" s="127">
        <f t="shared" si="47"/>
        <v>89</v>
      </c>
    </row>
    <row r="29" ht="15.75" customHeight="1">
      <c r="A29" s="30">
        <v>24.0</v>
      </c>
      <c r="B29" s="30" t="s">
        <v>34</v>
      </c>
      <c r="C29" s="114">
        <v>5.0</v>
      </c>
      <c r="D29" s="114">
        <v>2.0</v>
      </c>
      <c r="E29" s="114"/>
      <c r="F29" s="114">
        <v>2.0</v>
      </c>
      <c r="G29" s="114">
        <f t="shared" si="1"/>
        <v>7</v>
      </c>
      <c r="H29" s="114">
        <v>2.0</v>
      </c>
      <c r="I29" s="114">
        <f t="shared" si="2"/>
        <v>100</v>
      </c>
      <c r="J29" s="114">
        <f t="shared" si="3"/>
        <v>50</v>
      </c>
      <c r="K29" s="114">
        <v>5.0</v>
      </c>
      <c r="L29" s="114">
        <v>1.0</v>
      </c>
      <c r="M29" s="114">
        <v>8.0</v>
      </c>
      <c r="N29" s="114">
        <f t="shared" si="4"/>
        <v>13</v>
      </c>
      <c r="O29" s="114">
        <f t="shared" si="5"/>
        <v>10</v>
      </c>
      <c r="P29" s="114">
        <f t="shared" si="6"/>
        <v>100</v>
      </c>
      <c r="Q29" s="114">
        <f t="shared" si="7"/>
        <v>83.33333333</v>
      </c>
      <c r="R29" s="126">
        <v>8.0</v>
      </c>
      <c r="S29" s="126">
        <v>5.0</v>
      </c>
      <c r="T29" s="126">
        <v>9.0</v>
      </c>
      <c r="U29" s="114">
        <f t="shared" si="8"/>
        <v>26</v>
      </c>
      <c r="V29" s="114">
        <f t="shared" si="9"/>
        <v>19</v>
      </c>
      <c r="W29" s="114">
        <f t="shared" si="10"/>
        <v>100</v>
      </c>
      <c r="X29" s="114">
        <f t="shared" si="11"/>
        <v>79.16666667</v>
      </c>
      <c r="Y29" s="38">
        <v>8.0</v>
      </c>
      <c r="Z29" s="38">
        <v>5.0</v>
      </c>
      <c r="AA29" s="38">
        <v>6.0</v>
      </c>
      <c r="AB29" s="127">
        <f t="shared" si="12"/>
        <v>39</v>
      </c>
      <c r="AC29" s="127">
        <f t="shared" si="13"/>
        <v>25</v>
      </c>
      <c r="AD29" s="127">
        <f t="shared" si="14"/>
        <v>97.5</v>
      </c>
      <c r="AE29" s="127">
        <f t="shared" si="15"/>
        <v>83.33333333</v>
      </c>
      <c r="AF29" s="38">
        <v>9.0</v>
      </c>
      <c r="AG29" s="38">
        <v>5.0</v>
      </c>
      <c r="AH29" s="38">
        <v>7.0</v>
      </c>
      <c r="AI29" s="127">
        <f t="shared" si="16"/>
        <v>53</v>
      </c>
      <c r="AJ29" s="127">
        <f t="shared" si="17"/>
        <v>32</v>
      </c>
      <c r="AK29" s="128">
        <f t="shared" si="18"/>
        <v>98.14814815</v>
      </c>
      <c r="AL29" s="128">
        <f t="shared" si="19"/>
        <v>84.21052632</v>
      </c>
      <c r="AM29" s="38">
        <v>10.0</v>
      </c>
      <c r="AN29" s="38">
        <v>4.0</v>
      </c>
      <c r="AO29" s="38">
        <v>9.0</v>
      </c>
      <c r="AP29" s="127">
        <f t="shared" si="20"/>
        <v>67</v>
      </c>
      <c r="AQ29" s="127">
        <f t="shared" si="21"/>
        <v>41</v>
      </c>
      <c r="AR29" s="127">
        <f t="shared" si="22"/>
        <v>98.52941176</v>
      </c>
      <c r="AS29" s="127">
        <f t="shared" si="23"/>
        <v>85.41666667</v>
      </c>
      <c r="AT29" s="38">
        <v>9.0</v>
      </c>
      <c r="AU29" s="38">
        <v>3.0</v>
      </c>
      <c r="AV29" s="38">
        <v>11.0</v>
      </c>
      <c r="AW29" s="127">
        <f t="shared" si="24"/>
        <v>79</v>
      </c>
      <c r="AX29" s="127">
        <f t="shared" si="25"/>
        <v>52</v>
      </c>
      <c r="AY29" s="127">
        <f t="shared" si="26"/>
        <v>98.75</v>
      </c>
      <c r="AZ29" s="127">
        <f t="shared" si="27"/>
        <v>88.13559322</v>
      </c>
      <c r="BA29" s="38">
        <v>2.0</v>
      </c>
      <c r="BB29" s="38">
        <v>2.0</v>
      </c>
      <c r="BC29" s="38">
        <v>7.0</v>
      </c>
      <c r="BD29" s="127">
        <f t="shared" si="28"/>
        <v>83</v>
      </c>
      <c r="BE29" s="127">
        <f t="shared" si="29"/>
        <v>59</v>
      </c>
      <c r="BF29" s="127">
        <f t="shared" si="30"/>
        <v>96.51162791</v>
      </c>
      <c r="BG29" s="127">
        <f t="shared" si="31"/>
        <v>89.39393939</v>
      </c>
      <c r="BH29" s="38">
        <v>4.0</v>
      </c>
      <c r="BI29" s="38">
        <v>4.0</v>
      </c>
      <c r="BJ29" s="38">
        <v>8.0</v>
      </c>
      <c r="BK29" s="127">
        <f t="shared" si="32"/>
        <v>91</v>
      </c>
      <c r="BL29" s="127">
        <f t="shared" si="33"/>
        <v>67</v>
      </c>
      <c r="BM29" s="127">
        <f t="shared" si="34"/>
        <v>95.78947368</v>
      </c>
      <c r="BN29" s="127">
        <f t="shared" si="35"/>
        <v>90.54054054</v>
      </c>
      <c r="BO29" s="38">
        <v>4.0</v>
      </c>
      <c r="BP29" s="38">
        <v>3.0</v>
      </c>
      <c r="BQ29" s="38">
        <v>10.0</v>
      </c>
      <c r="BR29" s="127">
        <f t="shared" si="36"/>
        <v>98</v>
      </c>
      <c r="BS29" s="127">
        <f t="shared" si="37"/>
        <v>77</v>
      </c>
      <c r="BT29" s="127">
        <f t="shared" si="38"/>
        <v>95.14563107</v>
      </c>
      <c r="BU29" s="127">
        <f t="shared" si="39"/>
        <v>91.66666667</v>
      </c>
      <c r="BV29" s="38">
        <v>7.0</v>
      </c>
      <c r="BW29" s="38">
        <v>3.0</v>
      </c>
      <c r="BX29" s="38">
        <v>6.0</v>
      </c>
      <c r="BY29" s="127">
        <f t="shared" si="40"/>
        <v>108</v>
      </c>
      <c r="BZ29" s="127">
        <f t="shared" si="41"/>
        <v>83</v>
      </c>
      <c r="CA29" s="127">
        <f t="shared" si="42"/>
        <v>95.57522124</v>
      </c>
      <c r="CB29" s="127">
        <f t="shared" si="43"/>
        <v>92.22222222</v>
      </c>
      <c r="CC29" s="38">
        <v>4.0</v>
      </c>
      <c r="CD29" s="38">
        <v>2.0</v>
      </c>
      <c r="CE29" s="38">
        <v>6.0</v>
      </c>
      <c r="CF29" s="127">
        <f t="shared" si="44"/>
        <v>114</v>
      </c>
      <c r="CG29" s="127">
        <f t="shared" si="45"/>
        <v>89</v>
      </c>
      <c r="CH29" s="127">
        <f t="shared" si="46"/>
        <v>95.79831933</v>
      </c>
      <c r="CI29" s="127">
        <f t="shared" si="47"/>
        <v>89</v>
      </c>
    </row>
    <row r="30" ht="15.75" customHeight="1">
      <c r="A30" s="30">
        <v>25.0</v>
      </c>
      <c r="B30" s="30" t="s">
        <v>35</v>
      </c>
      <c r="C30" s="114">
        <v>4.0</v>
      </c>
      <c r="D30" s="114">
        <v>1.0</v>
      </c>
      <c r="E30" s="114"/>
      <c r="F30" s="114">
        <v>4.0</v>
      </c>
      <c r="G30" s="114">
        <f t="shared" si="1"/>
        <v>5</v>
      </c>
      <c r="H30" s="114">
        <v>4.0</v>
      </c>
      <c r="I30" s="114">
        <f t="shared" si="2"/>
        <v>71.42857143</v>
      </c>
      <c r="J30" s="114">
        <f t="shared" si="3"/>
        <v>100</v>
      </c>
      <c r="K30" s="114">
        <v>5.0</v>
      </c>
      <c r="L30" s="114">
        <v>1.0</v>
      </c>
      <c r="M30" s="114">
        <v>8.0</v>
      </c>
      <c r="N30" s="114">
        <f t="shared" si="4"/>
        <v>11</v>
      </c>
      <c r="O30" s="114">
        <f t="shared" si="5"/>
        <v>12</v>
      </c>
      <c r="P30" s="114">
        <f t="shared" si="6"/>
        <v>84.61538462</v>
      </c>
      <c r="Q30" s="114">
        <f t="shared" si="7"/>
        <v>100</v>
      </c>
      <c r="R30" s="126">
        <v>7.0</v>
      </c>
      <c r="S30" s="126">
        <v>5.0</v>
      </c>
      <c r="T30" s="126">
        <v>12.0</v>
      </c>
      <c r="U30" s="114">
        <f t="shared" si="8"/>
        <v>23</v>
      </c>
      <c r="V30" s="114">
        <f t="shared" si="9"/>
        <v>24</v>
      </c>
      <c r="W30" s="114">
        <f t="shared" si="10"/>
        <v>88.46153846</v>
      </c>
      <c r="X30" s="114">
        <f t="shared" si="11"/>
        <v>100</v>
      </c>
      <c r="Y30" s="38">
        <v>9.0</v>
      </c>
      <c r="Z30" s="38">
        <v>5.0</v>
      </c>
      <c r="AA30" s="38">
        <v>6.0</v>
      </c>
      <c r="AB30" s="127">
        <f t="shared" si="12"/>
        <v>37</v>
      </c>
      <c r="AC30" s="127">
        <f t="shared" si="13"/>
        <v>30</v>
      </c>
      <c r="AD30" s="127">
        <f t="shared" si="14"/>
        <v>92.5</v>
      </c>
      <c r="AE30" s="127">
        <f t="shared" si="15"/>
        <v>100</v>
      </c>
      <c r="AF30" s="38">
        <v>9.0</v>
      </c>
      <c r="AG30" s="38">
        <v>3.0</v>
      </c>
      <c r="AH30" s="38">
        <v>7.0</v>
      </c>
      <c r="AI30" s="127">
        <f t="shared" si="16"/>
        <v>49</v>
      </c>
      <c r="AJ30" s="127">
        <f t="shared" si="17"/>
        <v>37</v>
      </c>
      <c r="AK30" s="128">
        <f t="shared" si="18"/>
        <v>90.74074074</v>
      </c>
      <c r="AL30" s="128">
        <f t="shared" si="19"/>
        <v>97.36842105</v>
      </c>
      <c r="AM30" s="38">
        <v>9.0</v>
      </c>
      <c r="AN30" s="38">
        <v>4.0</v>
      </c>
      <c r="AO30" s="38">
        <v>9.0</v>
      </c>
      <c r="AP30" s="127">
        <f t="shared" si="20"/>
        <v>62</v>
      </c>
      <c r="AQ30" s="127">
        <f t="shared" si="21"/>
        <v>46</v>
      </c>
      <c r="AR30" s="127">
        <f t="shared" si="22"/>
        <v>91.17647059</v>
      </c>
      <c r="AS30" s="127">
        <f t="shared" si="23"/>
        <v>95.83333333</v>
      </c>
      <c r="AT30" s="38">
        <v>9.0</v>
      </c>
      <c r="AU30" s="38">
        <v>3.0</v>
      </c>
      <c r="AV30" s="38">
        <v>11.0</v>
      </c>
      <c r="AW30" s="127">
        <f t="shared" si="24"/>
        <v>74</v>
      </c>
      <c r="AX30" s="127">
        <f t="shared" si="25"/>
        <v>57</v>
      </c>
      <c r="AY30" s="127">
        <f t="shared" si="26"/>
        <v>92.5</v>
      </c>
      <c r="AZ30" s="127">
        <f t="shared" si="27"/>
        <v>96.61016949</v>
      </c>
      <c r="BA30" s="38">
        <v>2.0</v>
      </c>
      <c r="BB30" s="38">
        <v>3.0</v>
      </c>
      <c r="BC30" s="38">
        <v>7.0</v>
      </c>
      <c r="BD30" s="127">
        <f t="shared" si="28"/>
        <v>79</v>
      </c>
      <c r="BE30" s="127">
        <f t="shared" si="29"/>
        <v>64</v>
      </c>
      <c r="BF30" s="127">
        <f t="shared" si="30"/>
        <v>91.86046512</v>
      </c>
      <c r="BG30" s="127">
        <f t="shared" si="31"/>
        <v>96.96969697</v>
      </c>
      <c r="BH30" s="38">
        <v>4.0</v>
      </c>
      <c r="BI30" s="38">
        <v>3.0</v>
      </c>
      <c r="BJ30" s="38">
        <v>8.0</v>
      </c>
      <c r="BK30" s="127">
        <f t="shared" si="32"/>
        <v>86</v>
      </c>
      <c r="BL30" s="127">
        <f t="shared" si="33"/>
        <v>72</v>
      </c>
      <c r="BM30" s="127">
        <f t="shared" si="34"/>
        <v>90.52631579</v>
      </c>
      <c r="BN30" s="127">
        <f t="shared" si="35"/>
        <v>97.2972973</v>
      </c>
      <c r="BO30" s="38">
        <v>5.0</v>
      </c>
      <c r="BP30" s="38">
        <v>3.0</v>
      </c>
      <c r="BQ30" s="38">
        <v>9.0</v>
      </c>
      <c r="BR30" s="127">
        <f t="shared" si="36"/>
        <v>94</v>
      </c>
      <c r="BS30" s="127">
        <f t="shared" si="37"/>
        <v>81</v>
      </c>
      <c r="BT30" s="127">
        <f t="shared" si="38"/>
        <v>91.26213592</v>
      </c>
      <c r="BU30" s="127">
        <f t="shared" si="39"/>
        <v>96.42857143</v>
      </c>
      <c r="BV30" s="38">
        <v>7.0</v>
      </c>
      <c r="BW30" s="38">
        <v>3.0</v>
      </c>
      <c r="BX30" s="38">
        <v>6.0</v>
      </c>
      <c r="BY30" s="127">
        <f t="shared" si="40"/>
        <v>104</v>
      </c>
      <c r="BZ30" s="127">
        <f t="shared" si="41"/>
        <v>87</v>
      </c>
      <c r="CA30" s="127">
        <f t="shared" si="42"/>
        <v>92.03539823</v>
      </c>
      <c r="CB30" s="127">
        <f t="shared" si="43"/>
        <v>96.66666667</v>
      </c>
      <c r="CC30" s="38">
        <v>3.0</v>
      </c>
      <c r="CD30" s="38">
        <v>1.0</v>
      </c>
      <c r="CE30" s="38">
        <v>8.0</v>
      </c>
      <c r="CF30" s="127">
        <f t="shared" si="44"/>
        <v>108</v>
      </c>
      <c r="CG30" s="127">
        <f t="shared" si="45"/>
        <v>95</v>
      </c>
      <c r="CH30" s="127">
        <f t="shared" si="46"/>
        <v>90.75630252</v>
      </c>
      <c r="CI30" s="127">
        <f t="shared" si="47"/>
        <v>95</v>
      </c>
    </row>
    <row r="31" ht="15.75" customHeight="1">
      <c r="A31" s="30">
        <v>26.0</v>
      </c>
      <c r="B31" s="30" t="s">
        <v>36</v>
      </c>
      <c r="C31" s="114">
        <v>5.0</v>
      </c>
      <c r="D31" s="114">
        <v>2.0</v>
      </c>
      <c r="E31" s="114"/>
      <c r="F31" s="114">
        <v>4.0</v>
      </c>
      <c r="G31" s="114">
        <f t="shared" si="1"/>
        <v>7</v>
      </c>
      <c r="H31" s="114">
        <v>4.0</v>
      </c>
      <c r="I31" s="114">
        <f t="shared" si="2"/>
        <v>100</v>
      </c>
      <c r="J31" s="114">
        <f t="shared" si="3"/>
        <v>100</v>
      </c>
      <c r="K31" s="114">
        <v>5.0</v>
      </c>
      <c r="L31" s="114">
        <v>1.0</v>
      </c>
      <c r="M31" s="114">
        <v>8.0</v>
      </c>
      <c r="N31" s="114">
        <f t="shared" si="4"/>
        <v>13</v>
      </c>
      <c r="O31" s="114">
        <f t="shared" si="5"/>
        <v>12</v>
      </c>
      <c r="P31" s="114">
        <f t="shared" si="6"/>
        <v>100</v>
      </c>
      <c r="Q31" s="114">
        <f t="shared" si="7"/>
        <v>100</v>
      </c>
      <c r="R31" s="126">
        <v>8.0</v>
      </c>
      <c r="S31" s="126">
        <v>5.0</v>
      </c>
      <c r="T31" s="38">
        <v>12.0</v>
      </c>
      <c r="U31" s="114">
        <f t="shared" si="8"/>
        <v>26</v>
      </c>
      <c r="V31" s="114">
        <f t="shared" si="9"/>
        <v>24</v>
      </c>
      <c r="W31" s="114">
        <f t="shared" si="10"/>
        <v>100</v>
      </c>
      <c r="X31" s="114">
        <f t="shared" si="11"/>
        <v>100</v>
      </c>
      <c r="Y31" s="38">
        <v>9.0</v>
      </c>
      <c r="Z31" s="38">
        <v>5.0</v>
      </c>
      <c r="AA31" s="38">
        <v>6.0</v>
      </c>
      <c r="AB31" s="127">
        <f t="shared" si="12"/>
        <v>40</v>
      </c>
      <c r="AC31" s="127">
        <f t="shared" si="13"/>
        <v>30</v>
      </c>
      <c r="AD31" s="127">
        <f t="shared" si="14"/>
        <v>100</v>
      </c>
      <c r="AE31" s="127">
        <f t="shared" si="15"/>
        <v>100</v>
      </c>
      <c r="AF31" s="38">
        <v>9.0</v>
      </c>
      <c r="AG31" s="38">
        <v>5.0</v>
      </c>
      <c r="AH31" s="38">
        <v>8.0</v>
      </c>
      <c r="AI31" s="127">
        <f t="shared" si="16"/>
        <v>54</v>
      </c>
      <c r="AJ31" s="127">
        <f t="shared" si="17"/>
        <v>38</v>
      </c>
      <c r="AK31" s="128">
        <f t="shared" si="18"/>
        <v>100</v>
      </c>
      <c r="AL31" s="128">
        <f t="shared" si="19"/>
        <v>100</v>
      </c>
      <c r="AM31" s="38">
        <v>9.0</v>
      </c>
      <c r="AN31" s="38">
        <v>4.0</v>
      </c>
      <c r="AO31" s="38">
        <v>9.0</v>
      </c>
      <c r="AP31" s="127">
        <f t="shared" si="20"/>
        <v>67</v>
      </c>
      <c r="AQ31" s="127">
        <f t="shared" si="21"/>
        <v>47</v>
      </c>
      <c r="AR31" s="127">
        <f t="shared" si="22"/>
        <v>98.52941176</v>
      </c>
      <c r="AS31" s="127">
        <f t="shared" si="23"/>
        <v>97.91666667</v>
      </c>
      <c r="AT31" s="38">
        <v>9.0</v>
      </c>
      <c r="AU31" s="38">
        <v>3.0</v>
      </c>
      <c r="AV31" s="38">
        <v>11.0</v>
      </c>
      <c r="AW31" s="127">
        <f t="shared" si="24"/>
        <v>79</v>
      </c>
      <c r="AX31" s="127">
        <f t="shared" si="25"/>
        <v>58</v>
      </c>
      <c r="AY31" s="127">
        <f t="shared" si="26"/>
        <v>98.75</v>
      </c>
      <c r="AZ31" s="127">
        <f t="shared" si="27"/>
        <v>98.30508475</v>
      </c>
      <c r="BA31" s="38">
        <v>3.0</v>
      </c>
      <c r="BB31" s="38">
        <v>3.0</v>
      </c>
      <c r="BC31" s="38">
        <v>7.0</v>
      </c>
      <c r="BD31" s="127">
        <f t="shared" si="28"/>
        <v>85</v>
      </c>
      <c r="BE31" s="127">
        <f t="shared" si="29"/>
        <v>65</v>
      </c>
      <c r="BF31" s="127">
        <f t="shared" si="30"/>
        <v>98.8372093</v>
      </c>
      <c r="BG31" s="127">
        <f t="shared" si="31"/>
        <v>98.48484848</v>
      </c>
      <c r="BH31" s="38">
        <v>5.0</v>
      </c>
      <c r="BI31" s="38">
        <v>4.0</v>
      </c>
      <c r="BJ31" s="38">
        <v>8.0</v>
      </c>
      <c r="BK31" s="127">
        <f t="shared" si="32"/>
        <v>94</v>
      </c>
      <c r="BL31" s="127">
        <f t="shared" si="33"/>
        <v>73</v>
      </c>
      <c r="BM31" s="127">
        <f t="shared" si="34"/>
        <v>98.94736842</v>
      </c>
      <c r="BN31" s="127">
        <f t="shared" si="35"/>
        <v>98.64864865</v>
      </c>
      <c r="BO31" s="38">
        <v>5.0</v>
      </c>
      <c r="BP31" s="38">
        <v>3.0</v>
      </c>
      <c r="BQ31" s="38">
        <v>10.0</v>
      </c>
      <c r="BR31" s="127">
        <f t="shared" si="36"/>
        <v>102</v>
      </c>
      <c r="BS31" s="127">
        <f t="shared" si="37"/>
        <v>83</v>
      </c>
      <c r="BT31" s="127">
        <f t="shared" si="38"/>
        <v>99.02912621</v>
      </c>
      <c r="BU31" s="127">
        <f t="shared" si="39"/>
        <v>98.80952381</v>
      </c>
      <c r="BV31" s="38">
        <v>7.0</v>
      </c>
      <c r="BW31" s="38">
        <v>3.0</v>
      </c>
      <c r="BX31" s="38">
        <v>6.0</v>
      </c>
      <c r="BY31" s="127">
        <f t="shared" si="40"/>
        <v>112</v>
      </c>
      <c r="BZ31" s="127">
        <f t="shared" si="41"/>
        <v>89</v>
      </c>
      <c r="CA31" s="127">
        <f t="shared" si="42"/>
        <v>99.11504425</v>
      </c>
      <c r="CB31" s="127">
        <f t="shared" si="43"/>
        <v>98.88888889</v>
      </c>
      <c r="CC31" s="38">
        <v>4.0</v>
      </c>
      <c r="CD31" s="38">
        <v>2.0</v>
      </c>
      <c r="CE31" s="38">
        <v>8.0</v>
      </c>
      <c r="CF31" s="127">
        <f t="shared" si="44"/>
        <v>118</v>
      </c>
      <c r="CG31" s="127">
        <f t="shared" si="45"/>
        <v>97</v>
      </c>
      <c r="CH31" s="127">
        <f t="shared" si="46"/>
        <v>99.15966387</v>
      </c>
      <c r="CI31" s="127">
        <f t="shared" si="47"/>
        <v>97</v>
      </c>
    </row>
    <row r="32" ht="15.75" customHeight="1">
      <c r="A32" s="30">
        <v>27.0</v>
      </c>
      <c r="B32" s="30" t="s">
        <v>37</v>
      </c>
      <c r="C32" s="114">
        <v>1.0</v>
      </c>
      <c r="D32" s="114">
        <v>0.0</v>
      </c>
      <c r="E32" s="114"/>
      <c r="F32" s="114">
        <v>0.0</v>
      </c>
      <c r="G32" s="114">
        <f t="shared" si="1"/>
        <v>1</v>
      </c>
      <c r="H32" s="114">
        <v>0.0</v>
      </c>
      <c r="I32" s="114">
        <f t="shared" si="2"/>
        <v>14.28571429</v>
      </c>
      <c r="J32" s="114">
        <f t="shared" si="3"/>
        <v>0</v>
      </c>
      <c r="K32" s="114">
        <v>4.0</v>
      </c>
      <c r="L32" s="114">
        <v>1.0</v>
      </c>
      <c r="M32" s="114">
        <v>8.0</v>
      </c>
      <c r="N32" s="114">
        <f t="shared" si="4"/>
        <v>6</v>
      </c>
      <c r="O32" s="114">
        <f t="shared" si="5"/>
        <v>8</v>
      </c>
      <c r="P32" s="114">
        <f t="shared" si="6"/>
        <v>46.15384615</v>
      </c>
      <c r="Q32" s="114">
        <f t="shared" si="7"/>
        <v>66.66666667</v>
      </c>
      <c r="R32" s="126">
        <v>7.0</v>
      </c>
      <c r="S32" s="126">
        <v>3.0</v>
      </c>
      <c r="T32" s="126">
        <v>10.0</v>
      </c>
      <c r="U32" s="114">
        <f t="shared" si="8"/>
        <v>16</v>
      </c>
      <c r="V32" s="114">
        <f t="shared" si="9"/>
        <v>18</v>
      </c>
      <c r="W32" s="114">
        <f t="shared" si="10"/>
        <v>61.53846154</v>
      </c>
      <c r="X32" s="114">
        <f t="shared" si="11"/>
        <v>75</v>
      </c>
      <c r="Y32" s="38">
        <v>7.0</v>
      </c>
      <c r="Z32" s="38">
        <v>4.0</v>
      </c>
      <c r="AA32" s="38">
        <v>6.0</v>
      </c>
      <c r="AB32" s="127">
        <f t="shared" si="12"/>
        <v>27</v>
      </c>
      <c r="AC32" s="127">
        <f t="shared" si="13"/>
        <v>24</v>
      </c>
      <c r="AD32" s="127">
        <f t="shared" si="14"/>
        <v>67.5</v>
      </c>
      <c r="AE32" s="127">
        <f t="shared" si="15"/>
        <v>80</v>
      </c>
      <c r="AF32" s="38">
        <v>8.0</v>
      </c>
      <c r="AG32" s="38">
        <v>5.0</v>
      </c>
      <c r="AH32" s="38">
        <v>8.0</v>
      </c>
      <c r="AI32" s="127">
        <f t="shared" si="16"/>
        <v>40</v>
      </c>
      <c r="AJ32" s="127">
        <f t="shared" si="17"/>
        <v>32</v>
      </c>
      <c r="AK32" s="131">
        <f t="shared" si="18"/>
        <v>74.07407407</v>
      </c>
      <c r="AL32" s="128">
        <f t="shared" si="19"/>
        <v>84.21052632</v>
      </c>
      <c r="AM32" s="38">
        <v>8.0</v>
      </c>
      <c r="AN32" s="38">
        <v>3.0</v>
      </c>
      <c r="AO32" s="38">
        <v>8.0</v>
      </c>
      <c r="AP32" s="127">
        <f t="shared" si="20"/>
        <v>51</v>
      </c>
      <c r="AQ32" s="127">
        <f t="shared" si="21"/>
        <v>40</v>
      </c>
      <c r="AR32" s="127">
        <f t="shared" si="22"/>
        <v>75</v>
      </c>
      <c r="AS32" s="127">
        <f t="shared" si="23"/>
        <v>83.33333333</v>
      </c>
      <c r="AT32" s="38">
        <v>8.0</v>
      </c>
      <c r="AU32" s="38">
        <v>3.0</v>
      </c>
      <c r="AV32" s="38">
        <v>11.0</v>
      </c>
      <c r="AW32" s="127">
        <f t="shared" si="24"/>
        <v>62</v>
      </c>
      <c r="AX32" s="127">
        <f t="shared" si="25"/>
        <v>51</v>
      </c>
      <c r="AY32" s="127">
        <f t="shared" si="26"/>
        <v>77.5</v>
      </c>
      <c r="AZ32" s="127">
        <f t="shared" si="27"/>
        <v>86.44067797</v>
      </c>
      <c r="BA32" s="38">
        <v>3.0</v>
      </c>
      <c r="BB32" s="38">
        <v>3.0</v>
      </c>
      <c r="BC32" s="38">
        <v>7.0</v>
      </c>
      <c r="BD32" s="127">
        <f t="shared" si="28"/>
        <v>68</v>
      </c>
      <c r="BE32" s="127">
        <f t="shared" si="29"/>
        <v>58</v>
      </c>
      <c r="BF32" s="127">
        <f t="shared" si="30"/>
        <v>79.06976744</v>
      </c>
      <c r="BG32" s="127">
        <f t="shared" si="31"/>
        <v>87.87878788</v>
      </c>
      <c r="BH32" s="38">
        <v>5.0</v>
      </c>
      <c r="BI32" s="38">
        <v>2.0</v>
      </c>
      <c r="BJ32" s="38">
        <v>8.0</v>
      </c>
      <c r="BK32" s="127">
        <f t="shared" si="32"/>
        <v>75</v>
      </c>
      <c r="BL32" s="127">
        <f t="shared" si="33"/>
        <v>66</v>
      </c>
      <c r="BM32" s="127">
        <f t="shared" si="34"/>
        <v>78.94736842</v>
      </c>
      <c r="BN32" s="127">
        <f t="shared" si="35"/>
        <v>89.18918919</v>
      </c>
      <c r="BO32" s="38">
        <v>3.0</v>
      </c>
      <c r="BP32" s="38">
        <v>3.0</v>
      </c>
      <c r="BQ32" s="38">
        <v>10.0</v>
      </c>
      <c r="BR32" s="127">
        <f t="shared" si="36"/>
        <v>81</v>
      </c>
      <c r="BS32" s="127">
        <f t="shared" si="37"/>
        <v>76</v>
      </c>
      <c r="BT32" s="127">
        <f t="shared" si="38"/>
        <v>78.6407767</v>
      </c>
      <c r="BU32" s="127">
        <f t="shared" si="39"/>
        <v>90.47619048</v>
      </c>
      <c r="BV32" s="38">
        <v>6.0</v>
      </c>
      <c r="BW32" s="38">
        <v>3.0</v>
      </c>
      <c r="BX32" s="38">
        <v>6.0</v>
      </c>
      <c r="BY32" s="127">
        <f t="shared" si="40"/>
        <v>90</v>
      </c>
      <c r="BZ32" s="127">
        <f t="shared" si="41"/>
        <v>82</v>
      </c>
      <c r="CA32" s="127">
        <f t="shared" si="42"/>
        <v>79.6460177</v>
      </c>
      <c r="CB32" s="127">
        <f t="shared" si="43"/>
        <v>91.11111111</v>
      </c>
      <c r="CC32" s="38">
        <v>4.0</v>
      </c>
      <c r="CD32" s="38">
        <v>2.0</v>
      </c>
      <c r="CE32" s="38">
        <v>9.0</v>
      </c>
      <c r="CF32" s="127">
        <f t="shared" si="44"/>
        <v>96</v>
      </c>
      <c r="CG32" s="127">
        <f t="shared" si="45"/>
        <v>91</v>
      </c>
      <c r="CH32" s="127">
        <f t="shared" si="46"/>
        <v>80.67226891</v>
      </c>
      <c r="CI32" s="127">
        <f t="shared" si="47"/>
        <v>91</v>
      </c>
    </row>
    <row r="33" ht="15.75" customHeight="1">
      <c r="A33" s="30">
        <v>28.0</v>
      </c>
      <c r="B33" s="30" t="s">
        <v>38</v>
      </c>
      <c r="C33" s="114">
        <v>2.0</v>
      </c>
      <c r="D33" s="114">
        <v>2.0</v>
      </c>
      <c r="E33" s="114"/>
      <c r="F33" s="114">
        <v>2.0</v>
      </c>
      <c r="G33" s="114">
        <f t="shared" si="1"/>
        <v>4</v>
      </c>
      <c r="H33" s="114">
        <v>2.0</v>
      </c>
      <c r="I33" s="114">
        <f t="shared" si="2"/>
        <v>57.14285714</v>
      </c>
      <c r="J33" s="114">
        <f t="shared" si="3"/>
        <v>50</v>
      </c>
      <c r="K33" s="114">
        <v>5.0</v>
      </c>
      <c r="L33" s="114">
        <v>1.0</v>
      </c>
      <c r="M33" s="114">
        <v>8.0</v>
      </c>
      <c r="N33" s="114">
        <f t="shared" si="4"/>
        <v>10</v>
      </c>
      <c r="O33" s="114">
        <f t="shared" si="5"/>
        <v>10</v>
      </c>
      <c r="P33" s="114">
        <f t="shared" si="6"/>
        <v>76.92307692</v>
      </c>
      <c r="Q33" s="114">
        <f t="shared" si="7"/>
        <v>83.33333333</v>
      </c>
      <c r="R33" s="126">
        <v>8.0</v>
      </c>
      <c r="S33" s="126">
        <v>5.0</v>
      </c>
      <c r="T33" s="126">
        <v>11.0</v>
      </c>
      <c r="U33" s="114">
        <f t="shared" si="8"/>
        <v>23</v>
      </c>
      <c r="V33" s="114">
        <f t="shared" si="9"/>
        <v>21</v>
      </c>
      <c r="W33" s="114">
        <f t="shared" si="10"/>
        <v>88.46153846</v>
      </c>
      <c r="X33" s="114">
        <f t="shared" si="11"/>
        <v>87.5</v>
      </c>
      <c r="Y33" s="38">
        <v>5.0</v>
      </c>
      <c r="Z33" s="38">
        <v>2.0</v>
      </c>
      <c r="AA33" s="38">
        <v>6.0</v>
      </c>
      <c r="AB33" s="127">
        <f t="shared" si="12"/>
        <v>30</v>
      </c>
      <c r="AC33" s="127">
        <f t="shared" si="13"/>
        <v>27</v>
      </c>
      <c r="AD33" s="127">
        <f t="shared" si="14"/>
        <v>75</v>
      </c>
      <c r="AE33" s="127">
        <f t="shared" si="15"/>
        <v>90</v>
      </c>
      <c r="AF33" s="38">
        <v>9.0</v>
      </c>
      <c r="AG33" s="38">
        <v>5.0</v>
      </c>
      <c r="AH33" s="38">
        <v>7.0</v>
      </c>
      <c r="AI33" s="127">
        <f t="shared" si="16"/>
        <v>44</v>
      </c>
      <c r="AJ33" s="127">
        <f t="shared" si="17"/>
        <v>34</v>
      </c>
      <c r="AK33" s="128">
        <f t="shared" si="18"/>
        <v>81.48148148</v>
      </c>
      <c r="AL33" s="128">
        <f t="shared" si="19"/>
        <v>89.47368421</v>
      </c>
      <c r="AM33" s="38">
        <v>7.0</v>
      </c>
      <c r="AN33" s="38">
        <v>3.0</v>
      </c>
      <c r="AO33" s="38">
        <v>10.0</v>
      </c>
      <c r="AP33" s="127">
        <f t="shared" si="20"/>
        <v>54</v>
      </c>
      <c r="AQ33" s="127">
        <f t="shared" si="21"/>
        <v>44</v>
      </c>
      <c r="AR33" s="127">
        <f t="shared" si="22"/>
        <v>79.41176471</v>
      </c>
      <c r="AS33" s="127">
        <f t="shared" si="23"/>
        <v>91.66666667</v>
      </c>
      <c r="AT33" s="38">
        <v>8.0</v>
      </c>
      <c r="AU33" s="38">
        <v>3.0</v>
      </c>
      <c r="AV33" s="38">
        <v>9.0</v>
      </c>
      <c r="AW33" s="127">
        <f t="shared" si="24"/>
        <v>65</v>
      </c>
      <c r="AX33" s="127">
        <f t="shared" si="25"/>
        <v>53</v>
      </c>
      <c r="AY33" s="127">
        <f t="shared" si="26"/>
        <v>81.25</v>
      </c>
      <c r="AZ33" s="127">
        <f t="shared" si="27"/>
        <v>89.83050847</v>
      </c>
      <c r="BA33" s="38">
        <v>2.0</v>
      </c>
      <c r="BB33" s="38">
        <v>2.0</v>
      </c>
      <c r="BC33" s="38">
        <v>5.0</v>
      </c>
      <c r="BD33" s="127">
        <f t="shared" si="28"/>
        <v>69</v>
      </c>
      <c r="BE33" s="127">
        <f t="shared" si="29"/>
        <v>58</v>
      </c>
      <c r="BF33" s="127">
        <f t="shared" si="30"/>
        <v>80.23255814</v>
      </c>
      <c r="BG33" s="127">
        <f t="shared" si="31"/>
        <v>87.87878788</v>
      </c>
      <c r="BH33" s="38">
        <v>5.0</v>
      </c>
      <c r="BI33" s="38">
        <v>3.0</v>
      </c>
      <c r="BJ33" s="38">
        <v>8.0</v>
      </c>
      <c r="BK33" s="127">
        <f t="shared" si="32"/>
        <v>77</v>
      </c>
      <c r="BL33" s="127">
        <f t="shared" si="33"/>
        <v>66</v>
      </c>
      <c r="BM33" s="127">
        <f t="shared" si="34"/>
        <v>81.05263158</v>
      </c>
      <c r="BN33" s="127">
        <f t="shared" si="35"/>
        <v>89.18918919</v>
      </c>
      <c r="BO33" s="38">
        <v>5.0</v>
      </c>
      <c r="BP33" s="38">
        <v>3.0</v>
      </c>
      <c r="BQ33" s="38">
        <v>10.0</v>
      </c>
      <c r="BR33" s="127">
        <f t="shared" si="36"/>
        <v>85</v>
      </c>
      <c r="BS33" s="127">
        <f t="shared" si="37"/>
        <v>76</v>
      </c>
      <c r="BT33" s="127">
        <f t="shared" si="38"/>
        <v>82.52427184</v>
      </c>
      <c r="BU33" s="127">
        <f t="shared" si="39"/>
        <v>90.47619048</v>
      </c>
      <c r="BV33" s="38">
        <v>7.0</v>
      </c>
      <c r="BW33" s="38">
        <v>3.0</v>
      </c>
      <c r="BX33" s="38">
        <v>4.0</v>
      </c>
      <c r="BY33" s="127">
        <f t="shared" si="40"/>
        <v>95</v>
      </c>
      <c r="BZ33" s="127">
        <f t="shared" si="41"/>
        <v>80</v>
      </c>
      <c r="CA33" s="127">
        <f t="shared" si="42"/>
        <v>84.07079646</v>
      </c>
      <c r="CB33" s="127">
        <f t="shared" si="43"/>
        <v>88.88888889</v>
      </c>
      <c r="CC33" s="38">
        <v>3.0</v>
      </c>
      <c r="CD33" s="38">
        <v>2.0</v>
      </c>
      <c r="CE33" s="38">
        <v>7.0</v>
      </c>
      <c r="CF33" s="127">
        <f t="shared" si="44"/>
        <v>100</v>
      </c>
      <c r="CG33" s="127">
        <f t="shared" si="45"/>
        <v>87</v>
      </c>
      <c r="CH33" s="127">
        <f t="shared" si="46"/>
        <v>84.03361345</v>
      </c>
      <c r="CI33" s="127">
        <f t="shared" si="47"/>
        <v>87</v>
      </c>
    </row>
    <row r="34" ht="15.75" customHeight="1">
      <c r="A34" s="30">
        <v>29.0</v>
      </c>
      <c r="B34" s="30" t="s">
        <v>39</v>
      </c>
      <c r="C34" s="114">
        <v>1.0</v>
      </c>
      <c r="D34" s="114">
        <v>0.0</v>
      </c>
      <c r="E34" s="114"/>
      <c r="F34" s="114">
        <v>0.0</v>
      </c>
      <c r="G34" s="114">
        <f t="shared" si="1"/>
        <v>1</v>
      </c>
      <c r="H34" s="114">
        <v>0.0</v>
      </c>
      <c r="I34" s="114">
        <f t="shared" si="2"/>
        <v>14.28571429</v>
      </c>
      <c r="J34" s="114">
        <f t="shared" si="3"/>
        <v>0</v>
      </c>
      <c r="K34" s="114">
        <v>5.0</v>
      </c>
      <c r="L34" s="114">
        <v>1.0</v>
      </c>
      <c r="M34" s="114">
        <v>8.0</v>
      </c>
      <c r="N34" s="114">
        <f t="shared" si="4"/>
        <v>7</v>
      </c>
      <c r="O34" s="114">
        <f t="shared" si="5"/>
        <v>8</v>
      </c>
      <c r="P34" s="114">
        <f t="shared" si="6"/>
        <v>53.84615385</v>
      </c>
      <c r="Q34" s="114">
        <f t="shared" si="7"/>
        <v>66.66666667</v>
      </c>
      <c r="R34" s="126">
        <v>8.0</v>
      </c>
      <c r="S34" s="126">
        <v>4.0</v>
      </c>
      <c r="T34" s="126">
        <v>12.0</v>
      </c>
      <c r="U34" s="114">
        <f t="shared" si="8"/>
        <v>19</v>
      </c>
      <c r="V34" s="114">
        <f t="shared" si="9"/>
        <v>20</v>
      </c>
      <c r="W34" s="114">
        <f t="shared" si="10"/>
        <v>73.07692308</v>
      </c>
      <c r="X34" s="114">
        <f t="shared" si="11"/>
        <v>83.33333333</v>
      </c>
      <c r="Y34" s="38">
        <v>5.0</v>
      </c>
      <c r="Z34" s="38">
        <v>2.0</v>
      </c>
      <c r="AA34" s="38">
        <v>6.0</v>
      </c>
      <c r="AB34" s="127">
        <f t="shared" si="12"/>
        <v>26</v>
      </c>
      <c r="AC34" s="127">
        <f t="shared" si="13"/>
        <v>26</v>
      </c>
      <c r="AD34" s="127">
        <f t="shared" si="14"/>
        <v>65</v>
      </c>
      <c r="AE34" s="127">
        <f t="shared" si="15"/>
        <v>86.66666667</v>
      </c>
      <c r="AF34" s="38">
        <v>6.0</v>
      </c>
      <c r="AG34" s="38">
        <v>5.0</v>
      </c>
      <c r="AH34" s="38">
        <v>8.0</v>
      </c>
      <c r="AI34" s="127">
        <f t="shared" si="16"/>
        <v>37</v>
      </c>
      <c r="AJ34" s="127">
        <f t="shared" si="17"/>
        <v>34</v>
      </c>
      <c r="AK34" s="131">
        <f t="shared" si="18"/>
        <v>68.51851852</v>
      </c>
      <c r="AL34" s="128">
        <f t="shared" si="19"/>
        <v>89.47368421</v>
      </c>
      <c r="AM34" s="38">
        <v>10.0</v>
      </c>
      <c r="AN34" s="38">
        <v>4.0</v>
      </c>
      <c r="AO34" s="38">
        <v>10.0</v>
      </c>
      <c r="AP34" s="127">
        <f t="shared" si="20"/>
        <v>51</v>
      </c>
      <c r="AQ34" s="127">
        <f t="shared" si="21"/>
        <v>44</v>
      </c>
      <c r="AR34" s="127">
        <f t="shared" si="22"/>
        <v>75</v>
      </c>
      <c r="AS34" s="127">
        <f t="shared" si="23"/>
        <v>91.66666667</v>
      </c>
      <c r="AT34" s="38">
        <v>7.0</v>
      </c>
      <c r="AU34" s="38">
        <v>3.0</v>
      </c>
      <c r="AV34" s="38">
        <v>9.0</v>
      </c>
      <c r="AW34" s="127">
        <f t="shared" si="24"/>
        <v>61</v>
      </c>
      <c r="AX34" s="127">
        <f t="shared" si="25"/>
        <v>53</v>
      </c>
      <c r="AY34" s="127">
        <f t="shared" si="26"/>
        <v>76.25</v>
      </c>
      <c r="AZ34" s="127">
        <f t="shared" si="27"/>
        <v>89.83050847</v>
      </c>
      <c r="BA34" s="38">
        <v>3.0</v>
      </c>
      <c r="BB34" s="38">
        <v>1.0</v>
      </c>
      <c r="BC34" s="38">
        <v>6.0</v>
      </c>
      <c r="BD34" s="127">
        <f t="shared" si="28"/>
        <v>65</v>
      </c>
      <c r="BE34" s="127">
        <f t="shared" si="29"/>
        <v>59</v>
      </c>
      <c r="BF34" s="127">
        <f t="shared" si="30"/>
        <v>75.58139535</v>
      </c>
      <c r="BG34" s="127">
        <f t="shared" si="31"/>
        <v>89.39393939</v>
      </c>
      <c r="BH34" s="38">
        <v>4.0</v>
      </c>
      <c r="BI34" s="38">
        <v>3.0</v>
      </c>
      <c r="BJ34" s="38">
        <v>6.0</v>
      </c>
      <c r="BK34" s="127">
        <f t="shared" si="32"/>
        <v>72</v>
      </c>
      <c r="BL34" s="127">
        <f t="shared" si="33"/>
        <v>65</v>
      </c>
      <c r="BM34" s="127">
        <f t="shared" si="34"/>
        <v>75.78947368</v>
      </c>
      <c r="BN34" s="127">
        <f t="shared" si="35"/>
        <v>87.83783784</v>
      </c>
      <c r="BO34" s="38">
        <v>5.0</v>
      </c>
      <c r="BP34" s="38">
        <v>3.0</v>
      </c>
      <c r="BQ34" s="38">
        <v>10.0</v>
      </c>
      <c r="BR34" s="127">
        <f t="shared" si="36"/>
        <v>80</v>
      </c>
      <c r="BS34" s="127">
        <f t="shared" si="37"/>
        <v>75</v>
      </c>
      <c r="BT34" s="127">
        <f t="shared" si="38"/>
        <v>77.66990291</v>
      </c>
      <c r="BU34" s="127">
        <f t="shared" si="39"/>
        <v>89.28571429</v>
      </c>
      <c r="BV34" s="38">
        <v>5.0</v>
      </c>
      <c r="BW34" s="38">
        <v>3.0</v>
      </c>
      <c r="BX34" s="38">
        <v>5.0</v>
      </c>
      <c r="BY34" s="127">
        <f t="shared" si="40"/>
        <v>88</v>
      </c>
      <c r="BZ34" s="127">
        <f t="shared" si="41"/>
        <v>80</v>
      </c>
      <c r="CA34" s="127">
        <f t="shared" si="42"/>
        <v>77.87610619</v>
      </c>
      <c r="CB34" s="127">
        <f t="shared" si="43"/>
        <v>88.88888889</v>
      </c>
      <c r="CC34" s="38">
        <v>4.0</v>
      </c>
      <c r="CD34" s="38">
        <v>2.0</v>
      </c>
      <c r="CE34" s="38">
        <v>8.0</v>
      </c>
      <c r="CF34" s="127">
        <f t="shared" si="44"/>
        <v>94</v>
      </c>
      <c r="CG34" s="127">
        <f t="shared" si="45"/>
        <v>88</v>
      </c>
      <c r="CH34" s="127">
        <f t="shared" si="46"/>
        <v>78.99159664</v>
      </c>
      <c r="CI34" s="127">
        <f t="shared" si="47"/>
        <v>88</v>
      </c>
    </row>
    <row r="35" ht="15.75" customHeight="1">
      <c r="A35" s="30">
        <v>30.0</v>
      </c>
      <c r="B35" s="30" t="s">
        <v>40</v>
      </c>
      <c r="C35" s="114">
        <v>1.0</v>
      </c>
      <c r="D35" s="114">
        <v>0.0</v>
      </c>
      <c r="E35" s="114"/>
      <c r="F35" s="114">
        <v>0.0</v>
      </c>
      <c r="G35" s="114">
        <f t="shared" si="1"/>
        <v>1</v>
      </c>
      <c r="H35" s="114">
        <v>0.0</v>
      </c>
      <c r="I35" s="114">
        <f t="shared" si="2"/>
        <v>14.28571429</v>
      </c>
      <c r="J35" s="114">
        <f t="shared" si="3"/>
        <v>0</v>
      </c>
      <c r="K35" s="114">
        <v>5.0</v>
      </c>
      <c r="L35" s="114">
        <v>1.0</v>
      </c>
      <c r="M35" s="114">
        <v>8.0</v>
      </c>
      <c r="N35" s="114">
        <f t="shared" si="4"/>
        <v>7</v>
      </c>
      <c r="O35" s="114">
        <f t="shared" si="5"/>
        <v>8</v>
      </c>
      <c r="P35" s="114">
        <f t="shared" si="6"/>
        <v>53.84615385</v>
      </c>
      <c r="Q35" s="114">
        <f t="shared" si="7"/>
        <v>66.66666667</v>
      </c>
      <c r="R35" s="126">
        <v>7.0</v>
      </c>
      <c r="S35" s="126">
        <v>4.0</v>
      </c>
      <c r="T35" s="126">
        <v>12.0</v>
      </c>
      <c r="U35" s="114">
        <f t="shared" si="8"/>
        <v>18</v>
      </c>
      <c r="V35" s="114">
        <f t="shared" si="9"/>
        <v>20</v>
      </c>
      <c r="W35" s="114">
        <f t="shared" si="10"/>
        <v>69.23076923</v>
      </c>
      <c r="X35" s="114">
        <f t="shared" si="11"/>
        <v>83.33333333</v>
      </c>
      <c r="Y35" s="38">
        <v>6.0</v>
      </c>
      <c r="Z35" s="38">
        <v>4.0</v>
      </c>
      <c r="AA35" s="38">
        <v>6.0</v>
      </c>
      <c r="AB35" s="127">
        <f t="shared" si="12"/>
        <v>28</v>
      </c>
      <c r="AC35" s="127">
        <f t="shared" si="13"/>
        <v>26</v>
      </c>
      <c r="AD35" s="127">
        <f t="shared" si="14"/>
        <v>70</v>
      </c>
      <c r="AE35" s="127">
        <f t="shared" si="15"/>
        <v>86.66666667</v>
      </c>
      <c r="AF35" s="38">
        <v>7.0</v>
      </c>
      <c r="AG35" s="38">
        <v>5.0</v>
      </c>
      <c r="AH35" s="38">
        <v>8.0</v>
      </c>
      <c r="AI35" s="127">
        <f t="shared" si="16"/>
        <v>40</v>
      </c>
      <c r="AJ35" s="127">
        <f t="shared" si="17"/>
        <v>34</v>
      </c>
      <c r="AK35" s="131">
        <f t="shared" si="18"/>
        <v>74.07407407</v>
      </c>
      <c r="AL35" s="128">
        <f t="shared" si="19"/>
        <v>89.47368421</v>
      </c>
      <c r="AM35" s="38">
        <v>9.0</v>
      </c>
      <c r="AN35" s="38">
        <v>4.0</v>
      </c>
      <c r="AO35" s="38">
        <v>10.0</v>
      </c>
      <c r="AP35" s="127">
        <f t="shared" si="20"/>
        <v>53</v>
      </c>
      <c r="AQ35" s="127">
        <f t="shared" si="21"/>
        <v>44</v>
      </c>
      <c r="AR35" s="127">
        <f t="shared" si="22"/>
        <v>77.94117647</v>
      </c>
      <c r="AS35" s="127">
        <f t="shared" si="23"/>
        <v>91.66666667</v>
      </c>
      <c r="AT35" s="38">
        <v>8.0</v>
      </c>
      <c r="AU35" s="38">
        <v>3.0</v>
      </c>
      <c r="AV35" s="38">
        <v>11.0</v>
      </c>
      <c r="AW35" s="127">
        <f t="shared" si="24"/>
        <v>64</v>
      </c>
      <c r="AX35" s="127">
        <f t="shared" si="25"/>
        <v>55</v>
      </c>
      <c r="AY35" s="127">
        <f t="shared" si="26"/>
        <v>80</v>
      </c>
      <c r="AZ35" s="127">
        <f t="shared" si="27"/>
        <v>93.22033898</v>
      </c>
      <c r="BA35" s="38">
        <v>3.0</v>
      </c>
      <c r="BB35" s="38">
        <v>3.0</v>
      </c>
      <c r="BC35" s="38">
        <v>7.0</v>
      </c>
      <c r="BD35" s="127">
        <f t="shared" si="28"/>
        <v>70</v>
      </c>
      <c r="BE35" s="127">
        <f t="shared" si="29"/>
        <v>62</v>
      </c>
      <c r="BF35" s="127">
        <f t="shared" si="30"/>
        <v>81.39534884</v>
      </c>
      <c r="BG35" s="127">
        <f t="shared" si="31"/>
        <v>93.93939394</v>
      </c>
      <c r="BH35" s="38">
        <v>4.0</v>
      </c>
      <c r="BI35" s="38">
        <v>4.0</v>
      </c>
      <c r="BJ35" s="38">
        <v>8.0</v>
      </c>
      <c r="BK35" s="127">
        <f t="shared" si="32"/>
        <v>78</v>
      </c>
      <c r="BL35" s="127">
        <f t="shared" si="33"/>
        <v>70</v>
      </c>
      <c r="BM35" s="127">
        <f t="shared" si="34"/>
        <v>82.10526316</v>
      </c>
      <c r="BN35" s="127">
        <f t="shared" si="35"/>
        <v>94.59459459</v>
      </c>
      <c r="BO35" s="38">
        <v>3.0</v>
      </c>
      <c r="BP35" s="38">
        <v>3.0</v>
      </c>
      <c r="BQ35" s="38">
        <v>10.0</v>
      </c>
      <c r="BR35" s="127">
        <f t="shared" si="36"/>
        <v>84</v>
      </c>
      <c r="BS35" s="127">
        <f t="shared" si="37"/>
        <v>80</v>
      </c>
      <c r="BT35" s="127">
        <f t="shared" si="38"/>
        <v>81.55339806</v>
      </c>
      <c r="BU35" s="127">
        <f t="shared" si="39"/>
        <v>95.23809524</v>
      </c>
      <c r="BV35" s="38">
        <v>7.0</v>
      </c>
      <c r="BW35" s="38">
        <v>3.0</v>
      </c>
      <c r="BX35" s="38">
        <v>6.0</v>
      </c>
      <c r="BY35" s="127">
        <f t="shared" si="40"/>
        <v>94</v>
      </c>
      <c r="BZ35" s="127">
        <f t="shared" si="41"/>
        <v>86</v>
      </c>
      <c r="CA35" s="127">
        <f t="shared" si="42"/>
        <v>83.18584071</v>
      </c>
      <c r="CB35" s="127">
        <f t="shared" si="43"/>
        <v>95.55555556</v>
      </c>
      <c r="CC35" s="38">
        <v>4.0</v>
      </c>
      <c r="CD35" s="38">
        <v>2.0</v>
      </c>
      <c r="CE35" s="38">
        <v>9.0</v>
      </c>
      <c r="CF35" s="127">
        <f t="shared" si="44"/>
        <v>100</v>
      </c>
      <c r="CG35" s="127">
        <f t="shared" si="45"/>
        <v>95</v>
      </c>
      <c r="CH35" s="127">
        <f t="shared" si="46"/>
        <v>84.03361345</v>
      </c>
      <c r="CI35" s="127">
        <f t="shared" si="47"/>
        <v>95</v>
      </c>
    </row>
    <row r="36" ht="15.75" customHeight="1">
      <c r="A36" s="30">
        <v>31.0</v>
      </c>
      <c r="B36" s="30" t="s">
        <v>41</v>
      </c>
      <c r="C36" s="114">
        <v>4.0</v>
      </c>
      <c r="D36" s="114">
        <v>2.0</v>
      </c>
      <c r="E36" s="114"/>
      <c r="F36" s="114">
        <v>4.0</v>
      </c>
      <c r="G36" s="114">
        <f t="shared" si="1"/>
        <v>6</v>
      </c>
      <c r="H36" s="114">
        <v>4.0</v>
      </c>
      <c r="I36" s="114">
        <f t="shared" si="2"/>
        <v>85.71428571</v>
      </c>
      <c r="J36" s="114">
        <f t="shared" si="3"/>
        <v>100</v>
      </c>
      <c r="K36" s="114">
        <v>5.0</v>
      </c>
      <c r="L36" s="114">
        <v>1.0</v>
      </c>
      <c r="M36" s="114">
        <v>8.0</v>
      </c>
      <c r="N36" s="114">
        <f t="shared" si="4"/>
        <v>12</v>
      </c>
      <c r="O36" s="114">
        <f t="shared" si="5"/>
        <v>12</v>
      </c>
      <c r="P36" s="114">
        <f t="shared" si="6"/>
        <v>92.30769231</v>
      </c>
      <c r="Q36" s="114">
        <f t="shared" si="7"/>
        <v>100</v>
      </c>
      <c r="R36" s="126">
        <v>7.0</v>
      </c>
      <c r="S36" s="126">
        <v>5.0</v>
      </c>
      <c r="T36" s="126">
        <v>8.0</v>
      </c>
      <c r="U36" s="114">
        <f t="shared" si="8"/>
        <v>24</v>
      </c>
      <c r="V36" s="114">
        <f t="shared" si="9"/>
        <v>20</v>
      </c>
      <c r="W36" s="114">
        <f t="shared" si="10"/>
        <v>92.30769231</v>
      </c>
      <c r="X36" s="114">
        <f t="shared" si="11"/>
        <v>83.33333333</v>
      </c>
      <c r="Y36" s="38">
        <v>7.0</v>
      </c>
      <c r="Z36" s="38">
        <v>4.0</v>
      </c>
      <c r="AA36" s="38">
        <v>6.0</v>
      </c>
      <c r="AB36" s="127">
        <f t="shared" si="12"/>
        <v>35</v>
      </c>
      <c r="AC36" s="127">
        <f t="shared" si="13"/>
        <v>26</v>
      </c>
      <c r="AD36" s="127">
        <f t="shared" si="14"/>
        <v>87.5</v>
      </c>
      <c r="AE36" s="127">
        <f t="shared" si="15"/>
        <v>86.66666667</v>
      </c>
      <c r="AF36" s="38">
        <v>9.0</v>
      </c>
      <c r="AG36" s="38">
        <v>5.0</v>
      </c>
      <c r="AH36" s="38">
        <v>8.0</v>
      </c>
      <c r="AI36" s="127">
        <f t="shared" si="16"/>
        <v>49</v>
      </c>
      <c r="AJ36" s="127">
        <f t="shared" si="17"/>
        <v>34</v>
      </c>
      <c r="AK36" s="128">
        <f t="shared" si="18"/>
        <v>90.74074074</v>
      </c>
      <c r="AL36" s="128">
        <f t="shared" si="19"/>
        <v>89.47368421</v>
      </c>
      <c r="AM36" s="38">
        <v>10.0</v>
      </c>
      <c r="AN36" s="38">
        <v>4.0</v>
      </c>
      <c r="AO36" s="38">
        <v>8.0</v>
      </c>
      <c r="AP36" s="127">
        <f t="shared" si="20"/>
        <v>63</v>
      </c>
      <c r="AQ36" s="127">
        <f t="shared" si="21"/>
        <v>42</v>
      </c>
      <c r="AR36" s="127">
        <f t="shared" si="22"/>
        <v>92.64705882</v>
      </c>
      <c r="AS36" s="127">
        <f t="shared" si="23"/>
        <v>87.5</v>
      </c>
      <c r="AT36" s="38">
        <v>8.0</v>
      </c>
      <c r="AU36" s="38">
        <v>3.0</v>
      </c>
      <c r="AV36" s="38">
        <v>9.0</v>
      </c>
      <c r="AW36" s="127">
        <f t="shared" si="24"/>
        <v>74</v>
      </c>
      <c r="AX36" s="127">
        <f t="shared" si="25"/>
        <v>51</v>
      </c>
      <c r="AY36" s="127">
        <f t="shared" si="26"/>
        <v>92.5</v>
      </c>
      <c r="AZ36" s="127">
        <f t="shared" si="27"/>
        <v>86.44067797</v>
      </c>
      <c r="BA36" s="38">
        <v>3.0</v>
      </c>
      <c r="BB36" s="38">
        <v>3.0</v>
      </c>
      <c r="BC36" s="38">
        <v>4.0</v>
      </c>
      <c r="BD36" s="127">
        <f t="shared" si="28"/>
        <v>80</v>
      </c>
      <c r="BE36" s="127">
        <f t="shared" si="29"/>
        <v>55</v>
      </c>
      <c r="BF36" s="127">
        <f t="shared" si="30"/>
        <v>93.02325581</v>
      </c>
      <c r="BG36" s="127">
        <f t="shared" si="31"/>
        <v>83.33333333</v>
      </c>
      <c r="BH36" s="38">
        <v>2.0</v>
      </c>
      <c r="BI36" s="38">
        <v>2.0</v>
      </c>
      <c r="BJ36" s="38">
        <v>8.0</v>
      </c>
      <c r="BK36" s="127">
        <f t="shared" si="32"/>
        <v>84</v>
      </c>
      <c r="BL36" s="127">
        <f t="shared" si="33"/>
        <v>63</v>
      </c>
      <c r="BM36" s="127">
        <f t="shared" si="34"/>
        <v>88.42105263</v>
      </c>
      <c r="BN36" s="127">
        <f t="shared" si="35"/>
        <v>85.13513514</v>
      </c>
      <c r="BO36" s="38">
        <v>5.0</v>
      </c>
      <c r="BP36" s="38">
        <v>3.0</v>
      </c>
      <c r="BQ36" s="38">
        <v>10.0</v>
      </c>
      <c r="BR36" s="127">
        <f t="shared" si="36"/>
        <v>92</v>
      </c>
      <c r="BS36" s="127">
        <f t="shared" si="37"/>
        <v>73</v>
      </c>
      <c r="BT36" s="127">
        <f t="shared" si="38"/>
        <v>89.32038835</v>
      </c>
      <c r="BU36" s="127">
        <f t="shared" si="39"/>
        <v>86.9047619</v>
      </c>
      <c r="BV36" s="38">
        <v>6.0</v>
      </c>
      <c r="BW36" s="38">
        <v>2.0</v>
      </c>
      <c r="BX36" s="38">
        <v>6.0</v>
      </c>
      <c r="BY36" s="127">
        <f t="shared" si="40"/>
        <v>100</v>
      </c>
      <c r="BZ36" s="127">
        <f t="shared" si="41"/>
        <v>79</v>
      </c>
      <c r="CA36" s="127">
        <f t="shared" si="42"/>
        <v>88.49557522</v>
      </c>
      <c r="CB36" s="127">
        <f t="shared" si="43"/>
        <v>87.77777778</v>
      </c>
      <c r="CC36" s="38">
        <v>4.0</v>
      </c>
      <c r="CD36" s="38">
        <v>2.0</v>
      </c>
      <c r="CE36" s="38">
        <v>10.0</v>
      </c>
      <c r="CF36" s="127">
        <f t="shared" si="44"/>
        <v>106</v>
      </c>
      <c r="CG36" s="127">
        <f t="shared" si="45"/>
        <v>89</v>
      </c>
      <c r="CH36" s="127">
        <f t="shared" si="46"/>
        <v>89.07563025</v>
      </c>
      <c r="CI36" s="127">
        <f t="shared" si="47"/>
        <v>89</v>
      </c>
    </row>
    <row r="37" ht="15.75" customHeight="1">
      <c r="A37" s="30">
        <v>32.0</v>
      </c>
      <c r="B37" s="30" t="s">
        <v>42</v>
      </c>
      <c r="C37" s="114">
        <v>4.0</v>
      </c>
      <c r="D37" s="114">
        <v>1.0</v>
      </c>
      <c r="E37" s="114"/>
      <c r="F37" s="114">
        <v>4.0</v>
      </c>
      <c r="G37" s="114">
        <f t="shared" si="1"/>
        <v>5</v>
      </c>
      <c r="H37" s="114">
        <v>4.0</v>
      </c>
      <c r="I37" s="114">
        <f t="shared" si="2"/>
        <v>71.42857143</v>
      </c>
      <c r="J37" s="114">
        <f t="shared" si="3"/>
        <v>100</v>
      </c>
      <c r="K37" s="114">
        <v>5.0</v>
      </c>
      <c r="L37" s="114">
        <v>1.0</v>
      </c>
      <c r="M37" s="114">
        <v>8.0</v>
      </c>
      <c r="N37" s="114">
        <f t="shared" si="4"/>
        <v>11</v>
      </c>
      <c r="O37" s="114">
        <f t="shared" si="5"/>
        <v>12</v>
      </c>
      <c r="P37" s="114">
        <f t="shared" si="6"/>
        <v>84.61538462</v>
      </c>
      <c r="Q37" s="114">
        <f t="shared" si="7"/>
        <v>100</v>
      </c>
      <c r="R37" s="126">
        <v>7.0</v>
      </c>
      <c r="S37" s="126">
        <v>5.0</v>
      </c>
      <c r="T37" s="126">
        <v>11.0</v>
      </c>
      <c r="U37" s="114">
        <f t="shared" si="8"/>
        <v>23</v>
      </c>
      <c r="V37" s="114">
        <f t="shared" si="9"/>
        <v>23</v>
      </c>
      <c r="W37" s="114">
        <f t="shared" si="10"/>
        <v>88.46153846</v>
      </c>
      <c r="X37" s="114">
        <f t="shared" si="11"/>
        <v>95.83333333</v>
      </c>
      <c r="Y37" s="38">
        <v>9.0</v>
      </c>
      <c r="Z37" s="38">
        <v>4.0</v>
      </c>
      <c r="AA37" s="38">
        <v>6.0</v>
      </c>
      <c r="AB37" s="127">
        <f t="shared" si="12"/>
        <v>36</v>
      </c>
      <c r="AC37" s="127">
        <f t="shared" si="13"/>
        <v>29</v>
      </c>
      <c r="AD37" s="127">
        <f t="shared" si="14"/>
        <v>90</v>
      </c>
      <c r="AE37" s="127">
        <f t="shared" si="15"/>
        <v>96.66666667</v>
      </c>
      <c r="AF37" s="38">
        <v>9.0</v>
      </c>
      <c r="AG37" s="38">
        <v>5.0</v>
      </c>
      <c r="AH37" s="38">
        <v>8.0</v>
      </c>
      <c r="AI37" s="127">
        <f t="shared" si="16"/>
        <v>50</v>
      </c>
      <c r="AJ37" s="127">
        <f t="shared" si="17"/>
        <v>37</v>
      </c>
      <c r="AK37" s="128">
        <f t="shared" si="18"/>
        <v>92.59259259</v>
      </c>
      <c r="AL37" s="128">
        <f t="shared" si="19"/>
        <v>97.36842105</v>
      </c>
      <c r="AM37" s="38">
        <v>9.0</v>
      </c>
      <c r="AN37" s="38">
        <v>4.0</v>
      </c>
      <c r="AO37" s="38">
        <v>9.0</v>
      </c>
      <c r="AP37" s="127">
        <f t="shared" si="20"/>
        <v>63</v>
      </c>
      <c r="AQ37" s="127">
        <f t="shared" si="21"/>
        <v>46</v>
      </c>
      <c r="AR37" s="127">
        <f t="shared" si="22"/>
        <v>92.64705882</v>
      </c>
      <c r="AS37" s="127">
        <f t="shared" si="23"/>
        <v>95.83333333</v>
      </c>
      <c r="AT37" s="38">
        <v>9.0</v>
      </c>
      <c r="AU37" s="38">
        <v>3.0</v>
      </c>
      <c r="AV37" s="38">
        <v>11.0</v>
      </c>
      <c r="AW37" s="127">
        <f t="shared" si="24"/>
        <v>75</v>
      </c>
      <c r="AX37" s="127">
        <f t="shared" si="25"/>
        <v>57</v>
      </c>
      <c r="AY37" s="127">
        <f t="shared" si="26"/>
        <v>93.75</v>
      </c>
      <c r="AZ37" s="127">
        <f t="shared" si="27"/>
        <v>96.61016949</v>
      </c>
      <c r="BA37" s="38">
        <v>3.0</v>
      </c>
      <c r="BB37" s="38">
        <v>3.0</v>
      </c>
      <c r="BC37" s="38">
        <v>7.0</v>
      </c>
      <c r="BD37" s="127">
        <f t="shared" si="28"/>
        <v>81</v>
      </c>
      <c r="BE37" s="127">
        <f t="shared" si="29"/>
        <v>64</v>
      </c>
      <c r="BF37" s="127">
        <f t="shared" si="30"/>
        <v>94.18604651</v>
      </c>
      <c r="BG37" s="127">
        <f t="shared" si="31"/>
        <v>96.96969697</v>
      </c>
      <c r="BH37" s="38">
        <v>5.0</v>
      </c>
      <c r="BI37" s="38">
        <v>4.0</v>
      </c>
      <c r="BJ37" s="38">
        <v>8.0</v>
      </c>
      <c r="BK37" s="127">
        <f t="shared" si="32"/>
        <v>90</v>
      </c>
      <c r="BL37" s="127">
        <f t="shared" si="33"/>
        <v>72</v>
      </c>
      <c r="BM37" s="127">
        <f t="shared" si="34"/>
        <v>94.73684211</v>
      </c>
      <c r="BN37" s="127">
        <f t="shared" si="35"/>
        <v>97.2972973</v>
      </c>
      <c r="BO37" s="38">
        <v>5.0</v>
      </c>
      <c r="BP37" s="38">
        <v>3.0</v>
      </c>
      <c r="BQ37" s="38">
        <v>9.0</v>
      </c>
      <c r="BR37" s="127">
        <f t="shared" si="36"/>
        <v>98</v>
      </c>
      <c r="BS37" s="127">
        <f t="shared" si="37"/>
        <v>81</v>
      </c>
      <c r="BT37" s="127">
        <f t="shared" si="38"/>
        <v>95.14563107</v>
      </c>
      <c r="BU37" s="127">
        <f t="shared" si="39"/>
        <v>96.42857143</v>
      </c>
      <c r="BV37" s="38">
        <v>6.0</v>
      </c>
      <c r="BW37" s="38">
        <v>2.0</v>
      </c>
      <c r="BX37" s="38">
        <v>6.0</v>
      </c>
      <c r="BY37" s="127">
        <f t="shared" si="40"/>
        <v>106</v>
      </c>
      <c r="BZ37" s="127">
        <f t="shared" si="41"/>
        <v>87</v>
      </c>
      <c r="CA37" s="127">
        <f t="shared" si="42"/>
        <v>93.80530973</v>
      </c>
      <c r="CB37" s="127">
        <f t="shared" si="43"/>
        <v>96.66666667</v>
      </c>
      <c r="CC37" s="38">
        <v>3.0</v>
      </c>
      <c r="CD37" s="38">
        <v>2.0</v>
      </c>
      <c r="CE37" s="38">
        <v>6.0</v>
      </c>
      <c r="CF37" s="127">
        <f t="shared" si="44"/>
        <v>111</v>
      </c>
      <c r="CG37" s="127">
        <f t="shared" si="45"/>
        <v>93</v>
      </c>
      <c r="CH37" s="127">
        <f t="shared" si="46"/>
        <v>93.27731092</v>
      </c>
      <c r="CI37" s="127">
        <f t="shared" si="47"/>
        <v>93</v>
      </c>
    </row>
    <row r="38" ht="15.75" customHeight="1">
      <c r="A38" s="30">
        <v>33.0</v>
      </c>
      <c r="B38" s="30" t="s">
        <v>43</v>
      </c>
      <c r="C38" s="114">
        <v>4.0</v>
      </c>
      <c r="D38" s="114">
        <v>2.0</v>
      </c>
      <c r="E38" s="114"/>
      <c r="F38" s="114">
        <v>4.0</v>
      </c>
      <c r="G38" s="114">
        <f t="shared" si="1"/>
        <v>6</v>
      </c>
      <c r="H38" s="114">
        <v>4.0</v>
      </c>
      <c r="I38" s="114">
        <f t="shared" si="2"/>
        <v>85.71428571</v>
      </c>
      <c r="J38" s="114">
        <f t="shared" si="3"/>
        <v>100</v>
      </c>
      <c r="K38" s="114">
        <v>5.0</v>
      </c>
      <c r="L38" s="114">
        <v>1.0</v>
      </c>
      <c r="M38" s="114">
        <v>8.0</v>
      </c>
      <c r="N38" s="114">
        <f t="shared" si="4"/>
        <v>12</v>
      </c>
      <c r="O38" s="114">
        <f t="shared" si="5"/>
        <v>12</v>
      </c>
      <c r="P38" s="114">
        <f t="shared" si="6"/>
        <v>92.30769231</v>
      </c>
      <c r="Q38" s="114">
        <f t="shared" si="7"/>
        <v>100</v>
      </c>
      <c r="R38" s="126">
        <v>7.0</v>
      </c>
      <c r="S38" s="126">
        <v>5.0</v>
      </c>
      <c r="T38" s="126">
        <v>12.0</v>
      </c>
      <c r="U38" s="114">
        <f t="shared" si="8"/>
        <v>24</v>
      </c>
      <c r="V38" s="114">
        <f t="shared" si="9"/>
        <v>24</v>
      </c>
      <c r="W38" s="114">
        <f t="shared" si="10"/>
        <v>92.30769231</v>
      </c>
      <c r="X38" s="114">
        <f t="shared" si="11"/>
        <v>100</v>
      </c>
      <c r="Y38" s="38">
        <v>7.0</v>
      </c>
      <c r="Z38" s="38">
        <v>3.0</v>
      </c>
      <c r="AA38" s="38">
        <v>6.0</v>
      </c>
      <c r="AB38" s="127">
        <f t="shared" si="12"/>
        <v>34</v>
      </c>
      <c r="AC38" s="127">
        <f t="shared" si="13"/>
        <v>30</v>
      </c>
      <c r="AD38" s="127">
        <f t="shared" si="14"/>
        <v>85</v>
      </c>
      <c r="AE38" s="127">
        <f t="shared" si="15"/>
        <v>100</v>
      </c>
      <c r="AF38" s="38">
        <v>9.0</v>
      </c>
      <c r="AG38" s="38">
        <v>5.0</v>
      </c>
      <c r="AH38" s="38">
        <v>7.0</v>
      </c>
      <c r="AI38" s="127">
        <f t="shared" si="16"/>
        <v>48</v>
      </c>
      <c r="AJ38" s="127">
        <f t="shared" si="17"/>
        <v>37</v>
      </c>
      <c r="AK38" s="128">
        <f t="shared" si="18"/>
        <v>88.88888889</v>
      </c>
      <c r="AL38" s="128">
        <f t="shared" si="19"/>
        <v>97.36842105</v>
      </c>
      <c r="AM38" s="38">
        <v>9.0</v>
      </c>
      <c r="AN38" s="38">
        <v>4.0</v>
      </c>
      <c r="AO38" s="38">
        <v>9.0</v>
      </c>
      <c r="AP38" s="127">
        <f t="shared" si="20"/>
        <v>61</v>
      </c>
      <c r="AQ38" s="127">
        <f t="shared" si="21"/>
        <v>46</v>
      </c>
      <c r="AR38" s="127">
        <f t="shared" si="22"/>
        <v>89.70588235</v>
      </c>
      <c r="AS38" s="127">
        <f t="shared" si="23"/>
        <v>95.83333333</v>
      </c>
      <c r="AT38" s="38">
        <v>8.0</v>
      </c>
      <c r="AU38" s="38">
        <v>3.0</v>
      </c>
      <c r="AV38" s="38">
        <v>9.0</v>
      </c>
      <c r="AW38" s="127">
        <f t="shared" si="24"/>
        <v>72</v>
      </c>
      <c r="AX38" s="127">
        <f t="shared" si="25"/>
        <v>55</v>
      </c>
      <c r="AY38" s="127">
        <f t="shared" si="26"/>
        <v>90</v>
      </c>
      <c r="AZ38" s="127">
        <f t="shared" si="27"/>
        <v>93.22033898</v>
      </c>
      <c r="BA38" s="38">
        <v>1.0</v>
      </c>
      <c r="BB38" s="38">
        <v>1.0</v>
      </c>
      <c r="BC38" s="38">
        <v>4.0</v>
      </c>
      <c r="BD38" s="127">
        <f t="shared" si="28"/>
        <v>74</v>
      </c>
      <c r="BE38" s="127">
        <f t="shared" si="29"/>
        <v>59</v>
      </c>
      <c r="BF38" s="127">
        <f t="shared" si="30"/>
        <v>86.04651163</v>
      </c>
      <c r="BG38" s="127">
        <f t="shared" si="31"/>
        <v>89.39393939</v>
      </c>
      <c r="BH38" s="38">
        <v>4.0</v>
      </c>
      <c r="BI38" s="38">
        <v>3.0</v>
      </c>
      <c r="BJ38" s="38">
        <v>8.0</v>
      </c>
      <c r="BK38" s="127">
        <f t="shared" si="32"/>
        <v>81</v>
      </c>
      <c r="BL38" s="127">
        <f t="shared" si="33"/>
        <v>67</v>
      </c>
      <c r="BM38" s="127">
        <f t="shared" si="34"/>
        <v>85.26315789</v>
      </c>
      <c r="BN38" s="127">
        <f t="shared" si="35"/>
        <v>90.54054054</v>
      </c>
      <c r="BO38" s="38">
        <v>5.0</v>
      </c>
      <c r="BP38" s="38">
        <v>3.0</v>
      </c>
      <c r="BQ38" s="38">
        <v>10.0</v>
      </c>
      <c r="BR38" s="127">
        <f t="shared" si="36"/>
        <v>89</v>
      </c>
      <c r="BS38" s="127">
        <f t="shared" si="37"/>
        <v>77</v>
      </c>
      <c r="BT38" s="127">
        <f t="shared" si="38"/>
        <v>86.40776699</v>
      </c>
      <c r="BU38" s="127">
        <f t="shared" si="39"/>
        <v>91.66666667</v>
      </c>
      <c r="BV38" s="38">
        <v>7.0</v>
      </c>
      <c r="BW38" s="38">
        <v>3.0</v>
      </c>
      <c r="BX38" s="38">
        <v>6.0</v>
      </c>
      <c r="BY38" s="127">
        <f t="shared" si="40"/>
        <v>99</v>
      </c>
      <c r="BZ38" s="127">
        <f t="shared" si="41"/>
        <v>83</v>
      </c>
      <c r="CA38" s="127">
        <f t="shared" si="42"/>
        <v>87.61061947</v>
      </c>
      <c r="CB38" s="127">
        <f t="shared" si="43"/>
        <v>92.22222222</v>
      </c>
      <c r="CC38" s="38">
        <v>3.0</v>
      </c>
      <c r="CD38" s="38">
        <v>2.0</v>
      </c>
      <c r="CE38" s="38">
        <v>10.0</v>
      </c>
      <c r="CF38" s="127">
        <f t="shared" si="44"/>
        <v>104</v>
      </c>
      <c r="CG38" s="127">
        <f t="shared" si="45"/>
        <v>93</v>
      </c>
      <c r="CH38" s="127">
        <f t="shared" si="46"/>
        <v>87.39495798</v>
      </c>
      <c r="CI38" s="127">
        <f t="shared" si="47"/>
        <v>93</v>
      </c>
    </row>
    <row r="39" ht="15.75" customHeight="1">
      <c r="A39" s="30">
        <v>34.0</v>
      </c>
      <c r="B39" s="30" t="s">
        <v>44</v>
      </c>
      <c r="C39" s="114">
        <v>4.0</v>
      </c>
      <c r="D39" s="114">
        <v>2.0</v>
      </c>
      <c r="E39" s="114"/>
      <c r="F39" s="114">
        <v>2.0</v>
      </c>
      <c r="G39" s="114">
        <f t="shared" si="1"/>
        <v>6</v>
      </c>
      <c r="H39" s="114">
        <v>2.0</v>
      </c>
      <c r="I39" s="114">
        <f t="shared" si="2"/>
        <v>85.71428571</v>
      </c>
      <c r="J39" s="114">
        <f t="shared" si="3"/>
        <v>50</v>
      </c>
      <c r="K39" s="114">
        <v>5.0</v>
      </c>
      <c r="L39" s="114">
        <v>1.0</v>
      </c>
      <c r="M39" s="114">
        <v>8.0</v>
      </c>
      <c r="N39" s="114">
        <f t="shared" si="4"/>
        <v>12</v>
      </c>
      <c r="O39" s="114">
        <f t="shared" si="5"/>
        <v>10</v>
      </c>
      <c r="P39" s="114">
        <f t="shared" si="6"/>
        <v>92.30769231</v>
      </c>
      <c r="Q39" s="114">
        <f t="shared" si="7"/>
        <v>83.33333333</v>
      </c>
      <c r="R39" s="126">
        <v>7.0</v>
      </c>
      <c r="S39" s="126">
        <v>5.0</v>
      </c>
      <c r="T39" s="126">
        <v>12.0</v>
      </c>
      <c r="U39" s="114">
        <f t="shared" si="8"/>
        <v>24</v>
      </c>
      <c r="V39" s="114">
        <f t="shared" si="9"/>
        <v>22</v>
      </c>
      <c r="W39" s="114">
        <f t="shared" si="10"/>
        <v>92.30769231</v>
      </c>
      <c r="X39" s="114">
        <f t="shared" si="11"/>
        <v>91.66666667</v>
      </c>
      <c r="Y39" s="38">
        <v>9.0</v>
      </c>
      <c r="Z39" s="38">
        <v>5.0</v>
      </c>
      <c r="AA39" s="38">
        <v>6.0</v>
      </c>
      <c r="AB39" s="127">
        <f t="shared" si="12"/>
        <v>38</v>
      </c>
      <c r="AC39" s="127">
        <f t="shared" si="13"/>
        <v>28</v>
      </c>
      <c r="AD39" s="127">
        <f t="shared" si="14"/>
        <v>95</v>
      </c>
      <c r="AE39" s="127">
        <f t="shared" si="15"/>
        <v>93.33333333</v>
      </c>
      <c r="AF39" s="38">
        <v>9.0</v>
      </c>
      <c r="AG39" s="38">
        <v>5.0</v>
      </c>
      <c r="AH39" s="38">
        <v>7.0</v>
      </c>
      <c r="AI39" s="127">
        <f t="shared" si="16"/>
        <v>52</v>
      </c>
      <c r="AJ39" s="127">
        <f t="shared" si="17"/>
        <v>35</v>
      </c>
      <c r="AK39" s="128">
        <f t="shared" si="18"/>
        <v>96.2962963</v>
      </c>
      <c r="AL39" s="128">
        <f t="shared" si="19"/>
        <v>92.10526316</v>
      </c>
      <c r="AM39" s="38">
        <v>10.0</v>
      </c>
      <c r="AN39" s="38">
        <v>4.0</v>
      </c>
      <c r="AO39" s="38">
        <v>9.0</v>
      </c>
      <c r="AP39" s="127">
        <f t="shared" si="20"/>
        <v>66</v>
      </c>
      <c r="AQ39" s="127">
        <f t="shared" si="21"/>
        <v>44</v>
      </c>
      <c r="AR39" s="127">
        <f t="shared" si="22"/>
        <v>97.05882353</v>
      </c>
      <c r="AS39" s="127">
        <f t="shared" si="23"/>
        <v>91.66666667</v>
      </c>
      <c r="AT39" s="38">
        <v>9.0</v>
      </c>
      <c r="AU39" s="38">
        <v>3.0</v>
      </c>
      <c r="AV39" s="38">
        <v>9.0</v>
      </c>
      <c r="AW39" s="127">
        <f t="shared" si="24"/>
        <v>78</v>
      </c>
      <c r="AX39" s="127">
        <f t="shared" si="25"/>
        <v>53</v>
      </c>
      <c r="AY39" s="127">
        <f t="shared" si="26"/>
        <v>97.5</v>
      </c>
      <c r="AZ39" s="127">
        <f t="shared" si="27"/>
        <v>89.83050847</v>
      </c>
      <c r="BA39" s="38">
        <v>3.0</v>
      </c>
      <c r="BB39" s="38">
        <v>3.0</v>
      </c>
      <c r="BC39" s="38">
        <v>6.0</v>
      </c>
      <c r="BD39" s="127">
        <f t="shared" si="28"/>
        <v>84</v>
      </c>
      <c r="BE39" s="127">
        <f t="shared" si="29"/>
        <v>59</v>
      </c>
      <c r="BF39" s="127">
        <f t="shared" si="30"/>
        <v>97.6744186</v>
      </c>
      <c r="BG39" s="127">
        <f t="shared" si="31"/>
        <v>89.39393939</v>
      </c>
      <c r="BH39" s="38">
        <v>3.0</v>
      </c>
      <c r="BI39" s="38">
        <v>4.0</v>
      </c>
      <c r="BJ39" s="38">
        <v>8.0</v>
      </c>
      <c r="BK39" s="127">
        <f t="shared" si="32"/>
        <v>91</v>
      </c>
      <c r="BL39" s="127">
        <f t="shared" si="33"/>
        <v>67</v>
      </c>
      <c r="BM39" s="127">
        <f t="shared" si="34"/>
        <v>95.78947368</v>
      </c>
      <c r="BN39" s="127">
        <f t="shared" si="35"/>
        <v>90.54054054</v>
      </c>
      <c r="BO39" s="38">
        <v>5.0</v>
      </c>
      <c r="BP39" s="38">
        <v>3.0</v>
      </c>
      <c r="BQ39" s="38">
        <v>10.0</v>
      </c>
      <c r="BR39" s="127">
        <f t="shared" si="36"/>
        <v>99</v>
      </c>
      <c r="BS39" s="127">
        <f t="shared" si="37"/>
        <v>77</v>
      </c>
      <c r="BT39" s="127">
        <f t="shared" si="38"/>
        <v>96.11650485</v>
      </c>
      <c r="BU39" s="127">
        <f t="shared" si="39"/>
        <v>91.66666667</v>
      </c>
      <c r="BV39" s="38">
        <v>7.0</v>
      </c>
      <c r="BW39" s="38">
        <v>3.0</v>
      </c>
      <c r="BX39" s="38">
        <v>6.0</v>
      </c>
      <c r="BY39" s="127">
        <f t="shared" si="40"/>
        <v>109</v>
      </c>
      <c r="BZ39" s="127">
        <f t="shared" si="41"/>
        <v>83</v>
      </c>
      <c r="CA39" s="127">
        <f t="shared" si="42"/>
        <v>96.46017699</v>
      </c>
      <c r="CB39" s="127">
        <f t="shared" si="43"/>
        <v>92.22222222</v>
      </c>
      <c r="CC39" s="38">
        <v>4.0</v>
      </c>
      <c r="CD39" s="38">
        <v>2.0</v>
      </c>
      <c r="CE39" s="38">
        <v>10.0</v>
      </c>
      <c r="CF39" s="127">
        <f t="shared" si="44"/>
        <v>115</v>
      </c>
      <c r="CG39" s="127">
        <f t="shared" si="45"/>
        <v>93</v>
      </c>
      <c r="CH39" s="127">
        <f t="shared" si="46"/>
        <v>96.63865546</v>
      </c>
      <c r="CI39" s="127">
        <f t="shared" si="47"/>
        <v>93</v>
      </c>
    </row>
    <row r="40" ht="15.75" customHeight="1">
      <c r="A40" s="30">
        <v>35.0</v>
      </c>
      <c r="B40" s="30" t="s">
        <v>45</v>
      </c>
      <c r="C40" s="114">
        <v>3.0</v>
      </c>
      <c r="D40" s="114">
        <v>1.0</v>
      </c>
      <c r="E40" s="114"/>
      <c r="F40" s="114">
        <v>2.0</v>
      </c>
      <c r="G40" s="114">
        <f t="shared" si="1"/>
        <v>4</v>
      </c>
      <c r="H40" s="114">
        <v>2.0</v>
      </c>
      <c r="I40" s="114">
        <f t="shared" si="2"/>
        <v>57.14285714</v>
      </c>
      <c r="J40" s="114">
        <f t="shared" si="3"/>
        <v>50</v>
      </c>
      <c r="K40" s="114">
        <v>4.0</v>
      </c>
      <c r="L40" s="114">
        <v>1.0</v>
      </c>
      <c r="M40" s="114">
        <v>6.0</v>
      </c>
      <c r="N40" s="114">
        <f t="shared" si="4"/>
        <v>9</v>
      </c>
      <c r="O40" s="114">
        <f t="shared" si="5"/>
        <v>8</v>
      </c>
      <c r="P40" s="114">
        <f t="shared" si="6"/>
        <v>69.23076923</v>
      </c>
      <c r="Q40" s="114">
        <f t="shared" si="7"/>
        <v>66.66666667</v>
      </c>
      <c r="R40" s="126">
        <v>5.0</v>
      </c>
      <c r="S40" s="126">
        <v>4.0</v>
      </c>
      <c r="T40" s="126">
        <v>8.0</v>
      </c>
      <c r="U40" s="114">
        <f t="shared" si="8"/>
        <v>18</v>
      </c>
      <c r="V40" s="114">
        <f t="shared" si="9"/>
        <v>16</v>
      </c>
      <c r="W40" s="114">
        <f t="shared" si="10"/>
        <v>69.23076923</v>
      </c>
      <c r="X40" s="114">
        <f t="shared" si="11"/>
        <v>66.66666667</v>
      </c>
      <c r="Y40" s="38">
        <v>9.0</v>
      </c>
      <c r="Z40" s="38">
        <v>4.0</v>
      </c>
      <c r="AA40" s="38">
        <v>6.0</v>
      </c>
      <c r="AB40" s="127">
        <f t="shared" si="12"/>
        <v>31</v>
      </c>
      <c r="AC40" s="127">
        <f t="shared" si="13"/>
        <v>22</v>
      </c>
      <c r="AD40" s="127">
        <f t="shared" si="14"/>
        <v>77.5</v>
      </c>
      <c r="AE40" s="127">
        <f t="shared" si="15"/>
        <v>73.33333333</v>
      </c>
      <c r="AF40" s="38">
        <v>7.0</v>
      </c>
      <c r="AG40" s="38">
        <v>5.0</v>
      </c>
      <c r="AH40" s="38">
        <v>7.0</v>
      </c>
      <c r="AI40" s="127">
        <f t="shared" si="16"/>
        <v>43</v>
      </c>
      <c r="AJ40" s="127">
        <f t="shared" si="17"/>
        <v>29</v>
      </c>
      <c r="AK40" s="131">
        <f t="shared" si="18"/>
        <v>79.62962963</v>
      </c>
      <c r="AL40" s="131">
        <f t="shared" si="19"/>
        <v>76.31578947</v>
      </c>
      <c r="AM40" s="38">
        <v>6.0</v>
      </c>
      <c r="AN40" s="38">
        <v>2.0</v>
      </c>
      <c r="AO40" s="38">
        <v>8.0</v>
      </c>
      <c r="AP40" s="127">
        <f t="shared" si="20"/>
        <v>51</v>
      </c>
      <c r="AQ40" s="127">
        <f t="shared" si="21"/>
        <v>37</v>
      </c>
      <c r="AR40" s="127">
        <f t="shared" si="22"/>
        <v>75</v>
      </c>
      <c r="AS40" s="127">
        <f t="shared" si="23"/>
        <v>77.08333333</v>
      </c>
      <c r="AT40" s="38">
        <v>6.0</v>
      </c>
      <c r="AU40" s="38">
        <v>3.0</v>
      </c>
      <c r="AV40" s="38">
        <v>9.0</v>
      </c>
      <c r="AW40" s="127">
        <f t="shared" si="24"/>
        <v>60</v>
      </c>
      <c r="AX40" s="127">
        <f t="shared" si="25"/>
        <v>46</v>
      </c>
      <c r="AY40" s="127">
        <f t="shared" si="26"/>
        <v>75</v>
      </c>
      <c r="AZ40" s="127">
        <f t="shared" si="27"/>
        <v>77.96610169</v>
      </c>
      <c r="BA40" s="38">
        <v>3.0</v>
      </c>
      <c r="BB40" s="38">
        <v>3.0</v>
      </c>
      <c r="BC40" s="38">
        <v>7.0</v>
      </c>
      <c r="BD40" s="127">
        <f t="shared" si="28"/>
        <v>66</v>
      </c>
      <c r="BE40" s="127">
        <f t="shared" si="29"/>
        <v>53</v>
      </c>
      <c r="BF40" s="127">
        <f t="shared" si="30"/>
        <v>76.74418605</v>
      </c>
      <c r="BG40" s="127">
        <f t="shared" si="31"/>
        <v>80.3030303</v>
      </c>
      <c r="BH40" s="38">
        <v>4.0</v>
      </c>
      <c r="BI40" s="38">
        <v>3.0</v>
      </c>
      <c r="BJ40" s="38">
        <v>8.0</v>
      </c>
      <c r="BK40" s="127">
        <f t="shared" si="32"/>
        <v>73</v>
      </c>
      <c r="BL40" s="127">
        <f t="shared" si="33"/>
        <v>61</v>
      </c>
      <c r="BM40" s="127">
        <f t="shared" si="34"/>
        <v>76.84210526</v>
      </c>
      <c r="BN40" s="127">
        <f t="shared" si="35"/>
        <v>82.43243243</v>
      </c>
      <c r="BO40" s="38">
        <v>5.0</v>
      </c>
      <c r="BP40" s="38">
        <v>3.0</v>
      </c>
      <c r="BQ40" s="38">
        <v>10.0</v>
      </c>
      <c r="BR40" s="127">
        <f t="shared" si="36"/>
        <v>81</v>
      </c>
      <c r="BS40" s="127">
        <f t="shared" si="37"/>
        <v>71</v>
      </c>
      <c r="BT40" s="127">
        <f t="shared" si="38"/>
        <v>78.6407767</v>
      </c>
      <c r="BU40" s="127">
        <f t="shared" si="39"/>
        <v>84.52380952</v>
      </c>
      <c r="BV40" s="38">
        <v>6.0</v>
      </c>
      <c r="BW40" s="38">
        <v>2.0</v>
      </c>
      <c r="BX40" s="38">
        <v>4.0</v>
      </c>
      <c r="BY40" s="127">
        <f t="shared" si="40"/>
        <v>89</v>
      </c>
      <c r="BZ40" s="127">
        <f t="shared" si="41"/>
        <v>75</v>
      </c>
      <c r="CA40" s="127">
        <f t="shared" si="42"/>
        <v>78.76106195</v>
      </c>
      <c r="CB40" s="127">
        <f t="shared" si="43"/>
        <v>83.33333333</v>
      </c>
      <c r="CC40" s="38">
        <v>4.0</v>
      </c>
      <c r="CD40" s="38">
        <v>0.0</v>
      </c>
      <c r="CE40" s="38">
        <v>7.0</v>
      </c>
      <c r="CF40" s="127">
        <f t="shared" si="44"/>
        <v>93</v>
      </c>
      <c r="CG40" s="127">
        <f t="shared" si="45"/>
        <v>82</v>
      </c>
      <c r="CH40" s="127">
        <f t="shared" si="46"/>
        <v>78.1512605</v>
      </c>
      <c r="CI40" s="127">
        <f t="shared" si="47"/>
        <v>82</v>
      </c>
    </row>
    <row r="41" ht="15.75" customHeight="1">
      <c r="A41" s="30">
        <v>36.0</v>
      </c>
      <c r="B41" s="30" t="s">
        <v>46</v>
      </c>
      <c r="C41" s="114">
        <v>4.0</v>
      </c>
      <c r="D41" s="114">
        <v>0.0</v>
      </c>
      <c r="E41" s="114"/>
      <c r="F41" s="114">
        <v>4.0</v>
      </c>
      <c r="G41" s="114">
        <f t="shared" si="1"/>
        <v>4</v>
      </c>
      <c r="H41" s="114">
        <v>4.0</v>
      </c>
      <c r="I41" s="114">
        <f t="shared" si="2"/>
        <v>57.14285714</v>
      </c>
      <c r="J41" s="114">
        <f t="shared" si="3"/>
        <v>100</v>
      </c>
      <c r="K41" s="114">
        <v>5.0</v>
      </c>
      <c r="L41" s="114">
        <v>1.0</v>
      </c>
      <c r="M41" s="114">
        <v>6.0</v>
      </c>
      <c r="N41" s="114">
        <f t="shared" si="4"/>
        <v>10</v>
      </c>
      <c r="O41" s="114">
        <f t="shared" si="5"/>
        <v>10</v>
      </c>
      <c r="P41" s="114">
        <f t="shared" si="6"/>
        <v>76.92307692</v>
      </c>
      <c r="Q41" s="114">
        <f t="shared" si="7"/>
        <v>83.33333333</v>
      </c>
      <c r="R41" s="126">
        <v>7.0</v>
      </c>
      <c r="S41" s="126">
        <v>5.0</v>
      </c>
      <c r="T41" s="126">
        <v>12.0</v>
      </c>
      <c r="U41" s="114">
        <f t="shared" si="8"/>
        <v>22</v>
      </c>
      <c r="V41" s="114">
        <f t="shared" si="9"/>
        <v>22</v>
      </c>
      <c r="W41" s="114">
        <f t="shared" si="10"/>
        <v>84.61538462</v>
      </c>
      <c r="X41" s="114">
        <f t="shared" si="11"/>
        <v>91.66666667</v>
      </c>
      <c r="Y41" s="38">
        <v>5.0</v>
      </c>
      <c r="Z41" s="38">
        <v>2.0</v>
      </c>
      <c r="AA41" s="38">
        <v>6.0</v>
      </c>
      <c r="AB41" s="127">
        <f t="shared" si="12"/>
        <v>29</v>
      </c>
      <c r="AC41" s="127">
        <f t="shared" si="13"/>
        <v>28</v>
      </c>
      <c r="AD41" s="127">
        <f t="shared" si="14"/>
        <v>72.5</v>
      </c>
      <c r="AE41" s="127">
        <f t="shared" si="15"/>
        <v>93.33333333</v>
      </c>
      <c r="AF41" s="38">
        <v>8.0</v>
      </c>
      <c r="AG41" s="38">
        <v>5.0</v>
      </c>
      <c r="AH41" s="38">
        <v>6.0</v>
      </c>
      <c r="AI41" s="127">
        <f t="shared" si="16"/>
        <v>42</v>
      </c>
      <c r="AJ41" s="127">
        <f t="shared" si="17"/>
        <v>34</v>
      </c>
      <c r="AK41" s="131">
        <f t="shared" si="18"/>
        <v>77.77777778</v>
      </c>
      <c r="AL41" s="128">
        <f t="shared" si="19"/>
        <v>89.47368421</v>
      </c>
      <c r="AM41" s="38">
        <v>9.0</v>
      </c>
      <c r="AN41" s="38">
        <v>4.0</v>
      </c>
      <c r="AO41" s="38">
        <v>10.0</v>
      </c>
      <c r="AP41" s="127">
        <f t="shared" si="20"/>
        <v>55</v>
      </c>
      <c r="AQ41" s="127">
        <f t="shared" si="21"/>
        <v>44</v>
      </c>
      <c r="AR41" s="127">
        <f t="shared" si="22"/>
        <v>80.88235294</v>
      </c>
      <c r="AS41" s="127">
        <f t="shared" si="23"/>
        <v>91.66666667</v>
      </c>
      <c r="AT41" s="38">
        <v>6.0</v>
      </c>
      <c r="AU41" s="38">
        <v>2.0</v>
      </c>
      <c r="AV41" s="38">
        <v>9.0</v>
      </c>
      <c r="AW41" s="127">
        <f t="shared" si="24"/>
        <v>63</v>
      </c>
      <c r="AX41" s="127">
        <f t="shared" si="25"/>
        <v>53</v>
      </c>
      <c r="AY41" s="127">
        <f t="shared" si="26"/>
        <v>78.75</v>
      </c>
      <c r="AZ41" s="127">
        <f t="shared" si="27"/>
        <v>89.83050847</v>
      </c>
      <c r="BA41" s="38">
        <v>1.0</v>
      </c>
      <c r="BB41" s="38">
        <v>3.0</v>
      </c>
      <c r="BC41" s="38">
        <v>7.0</v>
      </c>
      <c r="BD41" s="127">
        <f t="shared" si="28"/>
        <v>67</v>
      </c>
      <c r="BE41" s="127">
        <f t="shared" si="29"/>
        <v>60</v>
      </c>
      <c r="BF41" s="127">
        <f t="shared" si="30"/>
        <v>77.90697674</v>
      </c>
      <c r="BG41" s="127">
        <f t="shared" si="31"/>
        <v>90.90909091</v>
      </c>
      <c r="BH41" s="38">
        <v>3.0</v>
      </c>
      <c r="BI41" s="38">
        <v>3.0</v>
      </c>
      <c r="BJ41" s="38">
        <v>7.0</v>
      </c>
      <c r="BK41" s="127">
        <f t="shared" si="32"/>
        <v>73</v>
      </c>
      <c r="BL41" s="127">
        <f t="shared" si="33"/>
        <v>67</v>
      </c>
      <c r="BM41" s="127">
        <f t="shared" si="34"/>
        <v>76.84210526</v>
      </c>
      <c r="BN41" s="127">
        <f t="shared" si="35"/>
        <v>90.54054054</v>
      </c>
      <c r="BO41" s="38">
        <v>5.0</v>
      </c>
      <c r="BP41" s="38">
        <v>3.0</v>
      </c>
      <c r="BQ41" s="38">
        <v>10.0</v>
      </c>
      <c r="BR41" s="127">
        <f t="shared" si="36"/>
        <v>81</v>
      </c>
      <c r="BS41" s="127">
        <f t="shared" si="37"/>
        <v>77</v>
      </c>
      <c r="BT41" s="127">
        <f t="shared" si="38"/>
        <v>78.6407767</v>
      </c>
      <c r="BU41" s="127">
        <f t="shared" si="39"/>
        <v>91.66666667</v>
      </c>
      <c r="BV41" s="38">
        <v>7.0</v>
      </c>
      <c r="BW41" s="38">
        <v>3.0</v>
      </c>
      <c r="BX41" s="38">
        <v>6.0</v>
      </c>
      <c r="BY41" s="127">
        <f t="shared" si="40"/>
        <v>91</v>
      </c>
      <c r="BZ41" s="127">
        <f t="shared" si="41"/>
        <v>83</v>
      </c>
      <c r="CA41" s="127">
        <f t="shared" si="42"/>
        <v>80.53097345</v>
      </c>
      <c r="CB41" s="127">
        <f t="shared" si="43"/>
        <v>92.22222222</v>
      </c>
      <c r="CC41" s="38">
        <v>3.0</v>
      </c>
      <c r="CD41" s="38">
        <v>2.0</v>
      </c>
      <c r="CE41" s="38">
        <v>8.0</v>
      </c>
      <c r="CF41" s="127">
        <f t="shared" si="44"/>
        <v>96</v>
      </c>
      <c r="CG41" s="127">
        <f t="shared" si="45"/>
        <v>91</v>
      </c>
      <c r="CH41" s="127">
        <f t="shared" si="46"/>
        <v>80.67226891</v>
      </c>
      <c r="CI41" s="127">
        <f t="shared" si="47"/>
        <v>91</v>
      </c>
    </row>
    <row r="42" ht="15.75" customHeight="1">
      <c r="A42" s="30">
        <v>37.0</v>
      </c>
      <c r="B42" s="30" t="s">
        <v>47</v>
      </c>
      <c r="C42" s="114">
        <v>1.0</v>
      </c>
      <c r="D42" s="114">
        <v>2.0</v>
      </c>
      <c r="E42" s="114"/>
      <c r="F42" s="114">
        <v>0.0</v>
      </c>
      <c r="G42" s="114">
        <f t="shared" si="1"/>
        <v>3</v>
      </c>
      <c r="H42" s="114">
        <v>0.0</v>
      </c>
      <c r="I42" s="114">
        <f t="shared" si="2"/>
        <v>42.85714286</v>
      </c>
      <c r="J42" s="114">
        <f t="shared" si="3"/>
        <v>0</v>
      </c>
      <c r="K42" s="114">
        <v>5.0</v>
      </c>
      <c r="L42" s="114">
        <v>1.0</v>
      </c>
      <c r="M42" s="114">
        <v>8.0</v>
      </c>
      <c r="N42" s="114">
        <f t="shared" si="4"/>
        <v>9</v>
      </c>
      <c r="O42" s="114">
        <f t="shared" si="5"/>
        <v>8</v>
      </c>
      <c r="P42" s="114">
        <f t="shared" si="6"/>
        <v>69.23076923</v>
      </c>
      <c r="Q42" s="114">
        <f t="shared" si="7"/>
        <v>66.66666667</v>
      </c>
      <c r="R42" s="126">
        <v>7.0</v>
      </c>
      <c r="S42" s="126">
        <v>5.0</v>
      </c>
      <c r="T42" s="126">
        <v>12.0</v>
      </c>
      <c r="U42" s="114">
        <f t="shared" si="8"/>
        <v>21</v>
      </c>
      <c r="V42" s="114">
        <f t="shared" si="9"/>
        <v>20</v>
      </c>
      <c r="W42" s="114">
        <f t="shared" si="10"/>
        <v>80.76923077</v>
      </c>
      <c r="X42" s="114">
        <f t="shared" si="11"/>
        <v>83.33333333</v>
      </c>
      <c r="Y42" s="38">
        <v>6.0</v>
      </c>
      <c r="Z42" s="38">
        <v>4.0</v>
      </c>
      <c r="AA42" s="38">
        <v>6.0</v>
      </c>
      <c r="AB42" s="127">
        <f t="shared" si="12"/>
        <v>31</v>
      </c>
      <c r="AC42" s="127">
        <f t="shared" si="13"/>
        <v>26</v>
      </c>
      <c r="AD42" s="127">
        <f t="shared" si="14"/>
        <v>77.5</v>
      </c>
      <c r="AE42" s="127">
        <f t="shared" si="15"/>
        <v>86.66666667</v>
      </c>
      <c r="AF42" s="38">
        <v>7.0</v>
      </c>
      <c r="AG42" s="38">
        <v>5.0</v>
      </c>
      <c r="AH42" s="38">
        <v>8.0</v>
      </c>
      <c r="AI42" s="127">
        <f t="shared" si="16"/>
        <v>43</v>
      </c>
      <c r="AJ42" s="127">
        <f t="shared" si="17"/>
        <v>34</v>
      </c>
      <c r="AK42" s="131">
        <f t="shared" si="18"/>
        <v>79.62962963</v>
      </c>
      <c r="AL42" s="128">
        <f t="shared" si="19"/>
        <v>89.47368421</v>
      </c>
      <c r="AM42" s="38">
        <v>9.0</v>
      </c>
      <c r="AN42" s="38">
        <v>4.0</v>
      </c>
      <c r="AO42" s="38">
        <v>10.0</v>
      </c>
      <c r="AP42" s="127">
        <f t="shared" si="20"/>
        <v>56</v>
      </c>
      <c r="AQ42" s="127">
        <f t="shared" si="21"/>
        <v>44</v>
      </c>
      <c r="AR42" s="127">
        <f t="shared" si="22"/>
        <v>82.35294118</v>
      </c>
      <c r="AS42" s="127">
        <f t="shared" si="23"/>
        <v>91.66666667</v>
      </c>
      <c r="AT42" s="38">
        <v>8.0</v>
      </c>
      <c r="AU42" s="38">
        <v>3.0</v>
      </c>
      <c r="AV42" s="38">
        <v>9.0</v>
      </c>
      <c r="AW42" s="127">
        <f t="shared" si="24"/>
        <v>67</v>
      </c>
      <c r="AX42" s="127">
        <f t="shared" si="25"/>
        <v>53</v>
      </c>
      <c r="AY42" s="127">
        <f t="shared" si="26"/>
        <v>83.75</v>
      </c>
      <c r="AZ42" s="127">
        <f t="shared" si="27"/>
        <v>89.83050847</v>
      </c>
      <c r="BA42" s="38">
        <v>3.0</v>
      </c>
      <c r="BB42" s="38">
        <v>3.0</v>
      </c>
      <c r="BC42" s="38">
        <v>7.0</v>
      </c>
      <c r="BD42" s="127">
        <f t="shared" si="28"/>
        <v>73</v>
      </c>
      <c r="BE42" s="127">
        <f t="shared" si="29"/>
        <v>60</v>
      </c>
      <c r="BF42" s="127">
        <f t="shared" si="30"/>
        <v>84.88372093</v>
      </c>
      <c r="BG42" s="127">
        <f t="shared" si="31"/>
        <v>90.90909091</v>
      </c>
      <c r="BH42" s="38">
        <v>4.0</v>
      </c>
      <c r="BI42" s="38">
        <v>3.0</v>
      </c>
      <c r="BJ42" s="38">
        <v>8.0</v>
      </c>
      <c r="BK42" s="127">
        <f t="shared" si="32"/>
        <v>80</v>
      </c>
      <c r="BL42" s="127">
        <f t="shared" si="33"/>
        <v>68</v>
      </c>
      <c r="BM42" s="127">
        <f t="shared" si="34"/>
        <v>84.21052632</v>
      </c>
      <c r="BN42" s="127">
        <f t="shared" si="35"/>
        <v>91.89189189</v>
      </c>
      <c r="BO42" s="38">
        <v>4.0</v>
      </c>
      <c r="BP42" s="38">
        <v>3.0</v>
      </c>
      <c r="BQ42" s="38">
        <v>10.0</v>
      </c>
      <c r="BR42" s="127">
        <f t="shared" si="36"/>
        <v>87</v>
      </c>
      <c r="BS42" s="127">
        <f t="shared" si="37"/>
        <v>78</v>
      </c>
      <c r="BT42" s="127">
        <f t="shared" si="38"/>
        <v>84.46601942</v>
      </c>
      <c r="BU42" s="127">
        <f t="shared" si="39"/>
        <v>92.85714286</v>
      </c>
      <c r="BV42" s="38">
        <v>7.0</v>
      </c>
      <c r="BW42" s="38">
        <v>3.0</v>
      </c>
      <c r="BX42" s="38">
        <v>6.0</v>
      </c>
      <c r="BY42" s="127">
        <f t="shared" si="40"/>
        <v>97</v>
      </c>
      <c r="BZ42" s="127">
        <f t="shared" si="41"/>
        <v>84</v>
      </c>
      <c r="CA42" s="127">
        <f t="shared" si="42"/>
        <v>85.84070796</v>
      </c>
      <c r="CB42" s="127">
        <f t="shared" si="43"/>
        <v>93.33333333</v>
      </c>
      <c r="CC42" s="38">
        <v>4.0</v>
      </c>
      <c r="CD42" s="38">
        <v>2.0</v>
      </c>
      <c r="CE42" s="38">
        <v>10.0</v>
      </c>
      <c r="CF42" s="127">
        <f t="shared" si="44"/>
        <v>103</v>
      </c>
      <c r="CG42" s="127">
        <f t="shared" si="45"/>
        <v>94</v>
      </c>
      <c r="CH42" s="127">
        <f t="shared" si="46"/>
        <v>86.55462185</v>
      </c>
      <c r="CI42" s="127">
        <f t="shared" si="47"/>
        <v>94</v>
      </c>
    </row>
    <row r="43" ht="15.75" customHeight="1">
      <c r="A43" s="30">
        <v>38.0</v>
      </c>
      <c r="B43" s="30" t="s">
        <v>48</v>
      </c>
      <c r="C43" s="114">
        <v>5.0</v>
      </c>
      <c r="D43" s="114">
        <v>1.0</v>
      </c>
      <c r="E43" s="114"/>
      <c r="F43" s="114">
        <v>4.0</v>
      </c>
      <c r="G43" s="114">
        <f t="shared" si="1"/>
        <v>6</v>
      </c>
      <c r="H43" s="114">
        <v>4.0</v>
      </c>
      <c r="I43" s="114">
        <f t="shared" si="2"/>
        <v>85.71428571</v>
      </c>
      <c r="J43" s="114">
        <f t="shared" si="3"/>
        <v>100</v>
      </c>
      <c r="K43" s="114">
        <v>5.0</v>
      </c>
      <c r="L43" s="114">
        <v>1.0</v>
      </c>
      <c r="M43" s="114">
        <v>8.0</v>
      </c>
      <c r="N43" s="114">
        <f t="shared" si="4"/>
        <v>12</v>
      </c>
      <c r="O43" s="114">
        <f t="shared" si="5"/>
        <v>12</v>
      </c>
      <c r="P43" s="114">
        <f t="shared" si="6"/>
        <v>92.30769231</v>
      </c>
      <c r="Q43" s="114">
        <f t="shared" si="7"/>
        <v>100</v>
      </c>
      <c r="R43" s="126">
        <v>5.0</v>
      </c>
      <c r="S43" s="126">
        <v>5.0</v>
      </c>
      <c r="T43" s="126">
        <v>12.0</v>
      </c>
      <c r="U43" s="114">
        <f t="shared" si="8"/>
        <v>22</v>
      </c>
      <c r="V43" s="114">
        <f t="shared" si="9"/>
        <v>24</v>
      </c>
      <c r="W43" s="114">
        <f t="shared" si="10"/>
        <v>84.61538462</v>
      </c>
      <c r="X43" s="114">
        <f t="shared" si="11"/>
        <v>100</v>
      </c>
      <c r="Y43" s="38">
        <v>9.0</v>
      </c>
      <c r="Z43" s="38">
        <v>5.0</v>
      </c>
      <c r="AA43" s="38">
        <v>6.0</v>
      </c>
      <c r="AB43" s="127">
        <f t="shared" si="12"/>
        <v>36</v>
      </c>
      <c r="AC43" s="127">
        <f t="shared" si="13"/>
        <v>30</v>
      </c>
      <c r="AD43" s="127">
        <f t="shared" si="14"/>
        <v>90</v>
      </c>
      <c r="AE43" s="127">
        <f t="shared" si="15"/>
        <v>100</v>
      </c>
      <c r="AF43" s="38">
        <v>9.0</v>
      </c>
      <c r="AG43" s="38">
        <v>5.0</v>
      </c>
      <c r="AH43" s="38">
        <v>7.0</v>
      </c>
      <c r="AI43" s="127">
        <f t="shared" si="16"/>
        <v>50</v>
      </c>
      <c r="AJ43" s="127">
        <f t="shared" si="17"/>
        <v>37</v>
      </c>
      <c r="AK43" s="128">
        <f t="shared" si="18"/>
        <v>92.59259259</v>
      </c>
      <c r="AL43" s="128">
        <f t="shared" si="19"/>
        <v>97.36842105</v>
      </c>
      <c r="AM43" s="38">
        <v>8.0</v>
      </c>
      <c r="AN43" s="38">
        <v>3.0</v>
      </c>
      <c r="AO43" s="38">
        <v>9.0</v>
      </c>
      <c r="AP43" s="127">
        <f t="shared" si="20"/>
        <v>61</v>
      </c>
      <c r="AQ43" s="127">
        <f t="shared" si="21"/>
        <v>46</v>
      </c>
      <c r="AR43" s="127">
        <f t="shared" si="22"/>
        <v>89.70588235</v>
      </c>
      <c r="AS43" s="127">
        <f t="shared" si="23"/>
        <v>95.83333333</v>
      </c>
      <c r="AT43" s="38">
        <v>9.0</v>
      </c>
      <c r="AU43" s="38">
        <v>3.0</v>
      </c>
      <c r="AV43" s="38">
        <v>11.0</v>
      </c>
      <c r="AW43" s="127">
        <f t="shared" si="24"/>
        <v>73</v>
      </c>
      <c r="AX43" s="127">
        <f t="shared" si="25"/>
        <v>57</v>
      </c>
      <c r="AY43" s="127">
        <f t="shared" si="26"/>
        <v>91.25</v>
      </c>
      <c r="AZ43" s="127">
        <f t="shared" si="27"/>
        <v>96.61016949</v>
      </c>
      <c r="BA43" s="38">
        <v>3.0</v>
      </c>
      <c r="BB43" s="38">
        <v>3.0</v>
      </c>
      <c r="BC43" s="38">
        <v>7.0</v>
      </c>
      <c r="BD43" s="127">
        <f t="shared" si="28"/>
        <v>79</v>
      </c>
      <c r="BE43" s="127">
        <f t="shared" si="29"/>
        <v>64</v>
      </c>
      <c r="BF43" s="127">
        <f t="shared" si="30"/>
        <v>91.86046512</v>
      </c>
      <c r="BG43" s="127">
        <f t="shared" si="31"/>
        <v>96.96969697</v>
      </c>
      <c r="BH43" s="38">
        <v>4.0</v>
      </c>
      <c r="BI43" s="38">
        <v>4.0</v>
      </c>
      <c r="BJ43" s="38">
        <v>8.0</v>
      </c>
      <c r="BK43" s="127">
        <f t="shared" si="32"/>
        <v>87</v>
      </c>
      <c r="BL43" s="127">
        <f t="shared" si="33"/>
        <v>72</v>
      </c>
      <c r="BM43" s="127">
        <f t="shared" si="34"/>
        <v>91.57894737</v>
      </c>
      <c r="BN43" s="127">
        <f t="shared" si="35"/>
        <v>97.2972973</v>
      </c>
      <c r="BO43" s="38">
        <v>3.0</v>
      </c>
      <c r="BP43" s="38">
        <v>2.0</v>
      </c>
      <c r="BQ43" s="38">
        <v>7.0</v>
      </c>
      <c r="BR43" s="127">
        <f t="shared" si="36"/>
        <v>92</v>
      </c>
      <c r="BS43" s="127">
        <f t="shared" si="37"/>
        <v>79</v>
      </c>
      <c r="BT43" s="127">
        <f t="shared" si="38"/>
        <v>89.32038835</v>
      </c>
      <c r="BU43" s="127">
        <f t="shared" si="39"/>
        <v>94.04761905</v>
      </c>
      <c r="BV43" s="38">
        <v>7.0</v>
      </c>
      <c r="BW43" s="38">
        <v>3.0</v>
      </c>
      <c r="BX43" s="38">
        <v>6.0</v>
      </c>
      <c r="BY43" s="127">
        <f t="shared" si="40"/>
        <v>102</v>
      </c>
      <c r="BZ43" s="127">
        <f t="shared" si="41"/>
        <v>85</v>
      </c>
      <c r="CA43" s="127">
        <f t="shared" si="42"/>
        <v>90.26548673</v>
      </c>
      <c r="CB43" s="127">
        <f t="shared" si="43"/>
        <v>94.44444444</v>
      </c>
      <c r="CC43" s="38">
        <v>4.0</v>
      </c>
      <c r="CD43" s="38">
        <v>2.0</v>
      </c>
      <c r="CE43" s="38">
        <v>10.0</v>
      </c>
      <c r="CF43" s="127">
        <f t="shared" si="44"/>
        <v>108</v>
      </c>
      <c r="CG43" s="127">
        <f t="shared" si="45"/>
        <v>95</v>
      </c>
      <c r="CH43" s="127">
        <f t="shared" si="46"/>
        <v>90.75630252</v>
      </c>
      <c r="CI43" s="127">
        <f t="shared" si="47"/>
        <v>95</v>
      </c>
    </row>
    <row r="44" ht="15.75" customHeight="1">
      <c r="A44" s="30">
        <v>39.0</v>
      </c>
      <c r="B44" s="30" t="s">
        <v>49</v>
      </c>
      <c r="C44" s="114">
        <v>4.0</v>
      </c>
      <c r="D44" s="114">
        <v>1.0</v>
      </c>
      <c r="E44" s="114"/>
      <c r="F44" s="114">
        <v>4.0</v>
      </c>
      <c r="G44" s="114">
        <f t="shared" si="1"/>
        <v>5</v>
      </c>
      <c r="H44" s="114">
        <v>4.0</v>
      </c>
      <c r="I44" s="114">
        <f t="shared" si="2"/>
        <v>71.42857143</v>
      </c>
      <c r="J44" s="114">
        <f t="shared" si="3"/>
        <v>100</v>
      </c>
      <c r="K44" s="114">
        <v>5.0</v>
      </c>
      <c r="L44" s="114">
        <v>0.0</v>
      </c>
      <c r="M44" s="114">
        <v>8.0</v>
      </c>
      <c r="N44" s="114">
        <f t="shared" si="4"/>
        <v>10</v>
      </c>
      <c r="O44" s="114">
        <f t="shared" si="5"/>
        <v>12</v>
      </c>
      <c r="P44" s="114">
        <f t="shared" si="6"/>
        <v>76.92307692</v>
      </c>
      <c r="Q44" s="114">
        <f t="shared" si="7"/>
        <v>100</v>
      </c>
      <c r="R44" s="126">
        <v>6.0</v>
      </c>
      <c r="S44" s="126">
        <v>3.0</v>
      </c>
      <c r="T44" s="126">
        <v>11.0</v>
      </c>
      <c r="U44" s="114">
        <f t="shared" si="8"/>
        <v>19</v>
      </c>
      <c r="V44" s="114">
        <f t="shared" si="9"/>
        <v>23</v>
      </c>
      <c r="W44" s="114">
        <f t="shared" si="10"/>
        <v>73.07692308</v>
      </c>
      <c r="X44" s="114">
        <f t="shared" si="11"/>
        <v>95.83333333</v>
      </c>
      <c r="Y44" s="38">
        <v>8.0</v>
      </c>
      <c r="Z44" s="38">
        <v>4.0</v>
      </c>
      <c r="AA44" s="38">
        <v>6.0</v>
      </c>
      <c r="AB44" s="127">
        <f t="shared" si="12"/>
        <v>31</v>
      </c>
      <c r="AC44" s="127">
        <f t="shared" si="13"/>
        <v>29</v>
      </c>
      <c r="AD44" s="127">
        <f t="shared" si="14"/>
        <v>77.5</v>
      </c>
      <c r="AE44" s="127">
        <f t="shared" si="15"/>
        <v>96.66666667</v>
      </c>
      <c r="AF44" s="38">
        <v>8.0</v>
      </c>
      <c r="AG44" s="38">
        <v>5.0</v>
      </c>
      <c r="AH44" s="38">
        <v>8.0</v>
      </c>
      <c r="AI44" s="127">
        <f t="shared" si="16"/>
        <v>44</v>
      </c>
      <c r="AJ44" s="127">
        <f t="shared" si="17"/>
        <v>37</v>
      </c>
      <c r="AK44" s="128">
        <f t="shared" si="18"/>
        <v>81.48148148</v>
      </c>
      <c r="AL44" s="128">
        <f t="shared" si="19"/>
        <v>97.36842105</v>
      </c>
      <c r="AM44" s="38">
        <v>9.0</v>
      </c>
      <c r="AN44" s="38">
        <v>3.0</v>
      </c>
      <c r="AO44" s="38">
        <v>10.0</v>
      </c>
      <c r="AP44" s="127">
        <f t="shared" si="20"/>
        <v>56</v>
      </c>
      <c r="AQ44" s="127">
        <f t="shared" si="21"/>
        <v>47</v>
      </c>
      <c r="AR44" s="127">
        <f t="shared" si="22"/>
        <v>82.35294118</v>
      </c>
      <c r="AS44" s="127">
        <f t="shared" si="23"/>
        <v>97.91666667</v>
      </c>
      <c r="AT44" s="38">
        <v>7.0</v>
      </c>
      <c r="AU44" s="38">
        <v>3.0</v>
      </c>
      <c r="AV44" s="38">
        <v>9.0</v>
      </c>
      <c r="AW44" s="127">
        <f t="shared" si="24"/>
        <v>66</v>
      </c>
      <c r="AX44" s="127">
        <f t="shared" si="25"/>
        <v>56</v>
      </c>
      <c r="AY44" s="127">
        <f t="shared" si="26"/>
        <v>82.5</v>
      </c>
      <c r="AZ44" s="127">
        <f t="shared" si="27"/>
        <v>94.91525424</v>
      </c>
      <c r="BA44" s="38">
        <v>3.0</v>
      </c>
      <c r="BB44" s="38">
        <v>3.0</v>
      </c>
      <c r="BC44" s="38">
        <v>7.0</v>
      </c>
      <c r="BD44" s="127">
        <f t="shared" si="28"/>
        <v>72</v>
      </c>
      <c r="BE44" s="127">
        <f t="shared" si="29"/>
        <v>63</v>
      </c>
      <c r="BF44" s="127">
        <f t="shared" si="30"/>
        <v>83.72093023</v>
      </c>
      <c r="BG44" s="127">
        <f t="shared" si="31"/>
        <v>95.45454545</v>
      </c>
      <c r="BH44" s="38">
        <v>3.0</v>
      </c>
      <c r="BI44" s="38">
        <v>4.0</v>
      </c>
      <c r="BJ44" s="38">
        <v>8.0</v>
      </c>
      <c r="BK44" s="127">
        <f t="shared" si="32"/>
        <v>79</v>
      </c>
      <c r="BL44" s="127">
        <f t="shared" si="33"/>
        <v>71</v>
      </c>
      <c r="BM44" s="127">
        <f t="shared" si="34"/>
        <v>83.15789474</v>
      </c>
      <c r="BN44" s="127">
        <f t="shared" si="35"/>
        <v>95.94594595</v>
      </c>
      <c r="BO44" s="38">
        <v>4.0</v>
      </c>
      <c r="BP44" s="38">
        <v>2.0</v>
      </c>
      <c r="BQ44" s="38">
        <v>5.0</v>
      </c>
      <c r="BR44" s="127">
        <f t="shared" si="36"/>
        <v>85</v>
      </c>
      <c r="BS44" s="127">
        <f t="shared" si="37"/>
        <v>76</v>
      </c>
      <c r="BT44" s="127">
        <f t="shared" si="38"/>
        <v>82.52427184</v>
      </c>
      <c r="BU44" s="127">
        <f t="shared" si="39"/>
        <v>90.47619048</v>
      </c>
      <c r="BV44" s="38">
        <v>7.0</v>
      </c>
      <c r="BW44" s="38">
        <v>3.0</v>
      </c>
      <c r="BX44" s="38">
        <v>6.0</v>
      </c>
      <c r="BY44" s="133">
        <f t="shared" si="40"/>
        <v>95</v>
      </c>
      <c r="BZ44" s="133">
        <f t="shared" si="41"/>
        <v>82</v>
      </c>
      <c r="CA44" s="133">
        <f t="shared" si="42"/>
        <v>84.07079646</v>
      </c>
      <c r="CB44" s="133">
        <f t="shared" si="43"/>
        <v>91.11111111</v>
      </c>
      <c r="CC44" s="38">
        <v>3.0</v>
      </c>
      <c r="CD44" s="38">
        <v>2.0</v>
      </c>
      <c r="CE44" s="38">
        <v>6.0</v>
      </c>
      <c r="CF44" s="127">
        <f t="shared" si="44"/>
        <v>100</v>
      </c>
      <c r="CG44" s="127">
        <f t="shared" si="45"/>
        <v>88</v>
      </c>
      <c r="CH44" s="127">
        <f t="shared" si="46"/>
        <v>84.03361345</v>
      </c>
      <c r="CI44" s="127">
        <f t="shared" si="47"/>
        <v>88</v>
      </c>
    </row>
    <row r="45" ht="15.75" customHeight="1">
      <c r="AP45" s="82">
        <f t="shared" si="20"/>
        <v>0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M3:AS3"/>
    <mergeCell ref="AT3:AZ3"/>
    <mergeCell ref="BA3:BG3"/>
    <mergeCell ref="BH3:BN3"/>
    <mergeCell ref="BO3:BU3"/>
    <mergeCell ref="BV3:CB3"/>
    <mergeCell ref="CC3:CI3"/>
    <mergeCell ref="A1:B1"/>
    <mergeCell ref="A2:B2"/>
    <mergeCell ref="C3:H3"/>
    <mergeCell ref="K3:Q3"/>
    <mergeCell ref="R3:X3"/>
    <mergeCell ref="Y3:AE3"/>
    <mergeCell ref="AF3:AL3"/>
  </mergeCells>
  <hyperlinks>
    <hyperlink r:id="rId1" ref="A3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8.25"/>
    <col customWidth="1" min="2" max="2" width="29.5"/>
    <col customWidth="1" min="3" max="6" width="12.63"/>
  </cols>
  <sheetData>
    <row r="1" ht="15.75" customHeight="1">
      <c r="A1" s="1" t="s">
        <v>0</v>
      </c>
      <c r="B1" s="2"/>
    </row>
    <row r="2" ht="15.75" customHeight="1">
      <c r="A2" s="4" t="s">
        <v>1</v>
      </c>
      <c r="B2" s="5"/>
    </row>
    <row r="3" ht="15.75" customHeight="1">
      <c r="A3" s="6" t="s">
        <v>2</v>
      </c>
      <c r="B3" s="7" t="s">
        <v>3</v>
      </c>
      <c r="C3" s="8">
        <v>45778.0</v>
      </c>
      <c r="D3" s="2"/>
      <c r="E3" s="2"/>
      <c r="F3" s="2"/>
      <c r="G3" s="9"/>
      <c r="H3" s="70"/>
      <c r="I3" s="71"/>
      <c r="J3" s="8">
        <v>45809.0</v>
      </c>
      <c r="K3" s="2"/>
      <c r="L3" s="2"/>
      <c r="M3" s="2"/>
      <c r="N3" s="9"/>
      <c r="O3" s="70"/>
      <c r="P3" s="71"/>
      <c r="Q3" s="10">
        <v>45839.0</v>
      </c>
      <c r="R3" s="2"/>
      <c r="S3" s="2"/>
      <c r="T3" s="2"/>
      <c r="U3" s="9"/>
      <c r="V3" s="70"/>
      <c r="W3" s="71"/>
      <c r="X3" s="10">
        <v>45870.0</v>
      </c>
      <c r="Y3" s="2"/>
      <c r="Z3" s="2"/>
      <c r="AA3" s="2"/>
      <c r="AB3" s="9"/>
      <c r="AC3" s="70"/>
      <c r="AD3" s="71"/>
      <c r="AE3" s="10">
        <v>45901.0</v>
      </c>
      <c r="AF3" s="2"/>
      <c r="AG3" s="2"/>
      <c r="AH3" s="2"/>
      <c r="AI3" s="9"/>
      <c r="AJ3" s="70"/>
      <c r="AK3" s="70"/>
      <c r="AL3" s="70"/>
      <c r="AM3" s="70"/>
      <c r="AN3" s="134">
        <v>45931.0</v>
      </c>
      <c r="AO3" s="70"/>
      <c r="AP3" s="70"/>
      <c r="AQ3" s="70"/>
      <c r="AR3" s="70"/>
      <c r="AS3" s="70"/>
      <c r="AT3" s="70"/>
      <c r="AU3" s="135">
        <v>45962.0</v>
      </c>
      <c r="AV3" s="70"/>
      <c r="AW3" s="70"/>
      <c r="AX3" s="70"/>
      <c r="AY3" s="70"/>
      <c r="AZ3" s="70"/>
      <c r="BA3" s="70"/>
      <c r="BB3" s="135">
        <v>45992.0</v>
      </c>
      <c r="BC3" s="70"/>
      <c r="BD3" s="70"/>
      <c r="BE3" s="70"/>
      <c r="BF3" s="70"/>
      <c r="BG3" s="70"/>
      <c r="BH3" s="70"/>
      <c r="BI3" s="135">
        <v>46023.0</v>
      </c>
      <c r="BJ3" s="70"/>
      <c r="BK3" s="70"/>
      <c r="BL3" s="70"/>
      <c r="BM3" s="70"/>
      <c r="BN3" s="70"/>
      <c r="BO3" s="136" t="s">
        <v>89</v>
      </c>
      <c r="BP3" s="70"/>
      <c r="BQ3" s="70"/>
      <c r="BR3" s="70"/>
      <c r="BS3" s="70"/>
      <c r="BT3" s="70"/>
      <c r="BU3" s="70"/>
      <c r="BV3" s="137">
        <v>46082.0</v>
      </c>
      <c r="BW3" s="70"/>
      <c r="BX3" s="70"/>
      <c r="BY3" s="70"/>
      <c r="BZ3" s="70"/>
      <c r="CA3" s="70"/>
      <c r="CC3" s="137"/>
      <c r="CD3" s="70"/>
      <c r="CE3" s="135">
        <v>46113.0</v>
      </c>
      <c r="CF3" s="70"/>
      <c r="CG3" s="70"/>
      <c r="CH3" s="70"/>
      <c r="CI3" s="70"/>
      <c r="CJ3" s="70"/>
      <c r="CK3" s="135">
        <v>46143.0</v>
      </c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</row>
    <row r="4" ht="15.75" customHeight="1">
      <c r="A4" s="11"/>
      <c r="B4" s="12"/>
      <c r="C4" s="78" t="s">
        <v>50</v>
      </c>
      <c r="D4" s="78" t="s">
        <v>51</v>
      </c>
      <c r="E4" s="78" t="s">
        <v>53</v>
      </c>
      <c r="F4" s="79" t="s">
        <v>52</v>
      </c>
      <c r="G4" s="79" t="s">
        <v>57</v>
      </c>
      <c r="H4" s="81" t="s">
        <v>54</v>
      </c>
      <c r="I4" s="81" t="s">
        <v>55</v>
      </c>
      <c r="J4" s="78" t="s">
        <v>50</v>
      </c>
      <c r="K4" s="78" t="s">
        <v>51</v>
      </c>
      <c r="L4" s="78" t="s">
        <v>53</v>
      </c>
      <c r="M4" s="79" t="s">
        <v>52</v>
      </c>
      <c r="N4" s="79" t="s">
        <v>57</v>
      </c>
      <c r="O4" s="81" t="s">
        <v>54</v>
      </c>
      <c r="P4" s="81" t="s">
        <v>55</v>
      </c>
      <c r="Q4" s="78" t="s">
        <v>50</v>
      </c>
      <c r="R4" s="78" t="s">
        <v>51</v>
      </c>
      <c r="S4" s="78" t="s">
        <v>53</v>
      </c>
      <c r="T4" s="79" t="s">
        <v>52</v>
      </c>
      <c r="U4" s="79" t="s">
        <v>57</v>
      </c>
      <c r="V4" s="81" t="s">
        <v>54</v>
      </c>
      <c r="W4" s="81" t="s">
        <v>55</v>
      </c>
      <c r="X4" s="78" t="s">
        <v>50</v>
      </c>
      <c r="Y4" s="78" t="s">
        <v>51</v>
      </c>
      <c r="Z4" s="78" t="s">
        <v>53</v>
      </c>
      <c r="AA4" s="79" t="s">
        <v>52</v>
      </c>
      <c r="AB4" s="79" t="s">
        <v>57</v>
      </c>
      <c r="AC4" s="81" t="s">
        <v>54</v>
      </c>
      <c r="AD4" s="81" t="s">
        <v>55</v>
      </c>
      <c r="AE4" s="78" t="s">
        <v>50</v>
      </c>
      <c r="AF4" s="78" t="s">
        <v>51</v>
      </c>
      <c r="AG4" s="78" t="s">
        <v>53</v>
      </c>
      <c r="AH4" s="79" t="s">
        <v>52</v>
      </c>
      <c r="AI4" s="79" t="s">
        <v>57</v>
      </c>
      <c r="AJ4" s="81" t="s">
        <v>54</v>
      </c>
      <c r="AK4" s="81" t="s">
        <v>55</v>
      </c>
      <c r="AL4" s="78" t="s">
        <v>50</v>
      </c>
      <c r="AM4" s="78" t="s">
        <v>51</v>
      </c>
      <c r="AN4" s="78" t="s">
        <v>53</v>
      </c>
      <c r="AO4" s="79" t="s">
        <v>52</v>
      </c>
      <c r="AP4" s="79" t="s">
        <v>57</v>
      </c>
      <c r="AQ4" s="81" t="s">
        <v>54</v>
      </c>
      <c r="AR4" s="81" t="s">
        <v>55</v>
      </c>
      <c r="AS4" s="78" t="s">
        <v>50</v>
      </c>
      <c r="AT4" s="78" t="s">
        <v>51</v>
      </c>
      <c r="AU4" s="78" t="s">
        <v>53</v>
      </c>
      <c r="AV4" s="79" t="s">
        <v>52</v>
      </c>
      <c r="AW4" s="79" t="s">
        <v>57</v>
      </c>
      <c r="AX4" s="81" t="s">
        <v>54</v>
      </c>
      <c r="AY4" s="81" t="s">
        <v>55</v>
      </c>
      <c r="AZ4" s="78" t="s">
        <v>50</v>
      </c>
      <c r="BA4" s="78" t="s">
        <v>51</v>
      </c>
      <c r="BB4" s="78" t="s">
        <v>53</v>
      </c>
      <c r="BC4" s="79" t="s">
        <v>52</v>
      </c>
      <c r="BD4" s="79" t="s">
        <v>57</v>
      </c>
      <c r="BE4" s="81" t="s">
        <v>54</v>
      </c>
      <c r="BF4" s="81" t="s">
        <v>55</v>
      </c>
      <c r="BG4" s="78" t="s">
        <v>50</v>
      </c>
      <c r="BH4" s="78" t="s">
        <v>51</v>
      </c>
      <c r="BI4" s="78" t="s">
        <v>53</v>
      </c>
      <c r="BJ4" s="79" t="s">
        <v>52</v>
      </c>
      <c r="BK4" s="79" t="s">
        <v>57</v>
      </c>
      <c r="BL4" s="81" t="s">
        <v>54</v>
      </c>
      <c r="BM4" s="81" t="s">
        <v>55</v>
      </c>
      <c r="BN4" s="78" t="s">
        <v>50</v>
      </c>
      <c r="BO4" s="78" t="s">
        <v>51</v>
      </c>
      <c r="BP4" s="78" t="s">
        <v>53</v>
      </c>
      <c r="BQ4" s="79" t="s">
        <v>52</v>
      </c>
      <c r="BR4" s="79" t="s">
        <v>57</v>
      </c>
      <c r="BS4" s="81" t="s">
        <v>54</v>
      </c>
      <c r="BT4" s="81" t="s">
        <v>55</v>
      </c>
      <c r="BU4" s="78" t="s">
        <v>50</v>
      </c>
      <c r="BV4" s="78" t="s">
        <v>51</v>
      </c>
      <c r="BW4" s="78" t="s">
        <v>53</v>
      </c>
      <c r="BX4" s="79" t="s">
        <v>52</v>
      </c>
      <c r="BY4" s="79" t="s">
        <v>57</v>
      </c>
      <c r="BZ4" s="81" t="s">
        <v>54</v>
      </c>
      <c r="CA4" s="81" t="s">
        <v>55</v>
      </c>
      <c r="CB4" s="78" t="s">
        <v>50</v>
      </c>
      <c r="CC4" s="78" t="s">
        <v>51</v>
      </c>
      <c r="CD4" s="78" t="s">
        <v>53</v>
      </c>
      <c r="CE4" s="138" t="s">
        <v>52</v>
      </c>
      <c r="CF4" s="138" t="s">
        <v>57</v>
      </c>
      <c r="CG4" s="139" t="s">
        <v>54</v>
      </c>
      <c r="CH4" s="139" t="s">
        <v>55</v>
      </c>
      <c r="CI4" s="140"/>
      <c r="CJ4" s="140"/>
      <c r="CK4" s="140"/>
      <c r="CL4" s="138"/>
      <c r="CM4" s="138"/>
      <c r="CN4" s="81"/>
      <c r="CO4" s="81"/>
      <c r="CP4" s="78"/>
      <c r="CQ4" s="78"/>
      <c r="CR4" s="78"/>
      <c r="CS4" s="79"/>
      <c r="CT4" s="79"/>
      <c r="CU4" s="81"/>
      <c r="CV4" s="139"/>
    </row>
    <row r="5" ht="15.75" customHeight="1">
      <c r="A5" s="11"/>
      <c r="B5" s="18" t="s">
        <v>10</v>
      </c>
      <c r="C5" s="39">
        <v>7.0</v>
      </c>
      <c r="D5" s="39">
        <v>1.0</v>
      </c>
      <c r="E5" s="40">
        <v>15.0</v>
      </c>
      <c r="F5" s="39">
        <v>8.0</v>
      </c>
      <c r="G5" s="40">
        <v>15.0</v>
      </c>
      <c r="H5" s="39">
        <f t="shared" ref="H5:H44" si="1">F5/8*100</f>
        <v>100</v>
      </c>
      <c r="I5" s="82">
        <f t="shared" ref="I5:I44" si="2">G5/15*100</f>
        <v>100</v>
      </c>
      <c r="J5" s="39">
        <v>7.0</v>
      </c>
      <c r="K5" s="39">
        <v>3.0</v>
      </c>
      <c r="L5" s="40" t="s">
        <v>90</v>
      </c>
      <c r="M5" s="39">
        <f t="shared" ref="M5:M44" si="3">F5+J5+K5</f>
        <v>18</v>
      </c>
      <c r="N5" s="40" t="s">
        <v>91</v>
      </c>
      <c r="O5" s="39">
        <f t="shared" ref="O5:O44" si="4">M5/18*100</f>
        <v>100</v>
      </c>
      <c r="P5" s="40">
        <v>100.0</v>
      </c>
      <c r="Q5" s="141">
        <v>11.0</v>
      </c>
      <c r="R5" s="141">
        <v>5.0</v>
      </c>
      <c r="S5" s="40">
        <v>15.0</v>
      </c>
      <c r="T5" s="39">
        <f t="shared" ref="T5:T44" si="5">M5+Q5+R5</f>
        <v>34</v>
      </c>
      <c r="U5" s="40" t="s">
        <v>92</v>
      </c>
      <c r="V5" s="39">
        <f t="shared" ref="V5:V44" si="6">T5/34*100</f>
        <v>100</v>
      </c>
      <c r="W5" s="40">
        <v>100.0</v>
      </c>
      <c r="X5" s="40">
        <v>13.0</v>
      </c>
      <c r="Y5" s="40">
        <v>4.0</v>
      </c>
      <c r="Z5" s="40">
        <v>9.0</v>
      </c>
      <c r="AA5" s="82">
        <f t="shared" ref="AA5:AA44" si="7">X5+Y5+T5</f>
        <v>51</v>
      </c>
      <c r="AB5" s="40" t="s">
        <v>93</v>
      </c>
      <c r="AC5" s="82">
        <f t="shared" ref="AC5:AC44" si="8">AA5/51*100</f>
        <v>100</v>
      </c>
      <c r="AD5" s="40">
        <v>100.0</v>
      </c>
      <c r="AE5" s="40">
        <v>14.0</v>
      </c>
      <c r="AF5" s="40">
        <v>3.0</v>
      </c>
      <c r="AG5" s="40">
        <v>12.0</v>
      </c>
      <c r="AH5" s="40">
        <f t="shared" ref="AH5:AH44" si="9">AE5+AF5+AA5</f>
        <v>68</v>
      </c>
      <c r="AI5" s="40">
        <v>69.0</v>
      </c>
      <c r="AJ5" s="142">
        <f t="shared" ref="AJ5:AJ44" si="10">AH5/68*100</f>
        <v>100</v>
      </c>
      <c r="AK5" s="142">
        <v>100.0</v>
      </c>
      <c r="AL5" s="142">
        <v>10.0</v>
      </c>
      <c r="AM5" s="142">
        <v>3.0</v>
      </c>
      <c r="AN5" s="142">
        <v>11.0</v>
      </c>
      <c r="AO5" s="142">
        <f t="shared" ref="AO5:AO44" si="11">SUM(AH5+AL5+AM5)</f>
        <v>81</v>
      </c>
      <c r="AP5" s="142">
        <f t="shared" ref="AP5:AP44" si="12">SUM(AI5+AN5)</f>
        <v>80</v>
      </c>
      <c r="AQ5" s="142">
        <f t="shared" ref="AQ5:AQ44" si="13">AO5/81%</f>
        <v>100</v>
      </c>
      <c r="AR5" s="142">
        <f t="shared" ref="AR5:AR44" si="14">AP5/80%</f>
        <v>100</v>
      </c>
      <c r="AS5" s="142">
        <v>11.0</v>
      </c>
      <c r="AT5" s="142">
        <v>4.0</v>
      </c>
      <c r="AU5" s="142">
        <v>15.0</v>
      </c>
      <c r="AV5" s="142">
        <f t="shared" ref="AV5:AV44" si="15">SUM(AO5+AS5+AT5)</f>
        <v>96</v>
      </c>
      <c r="AW5" s="142">
        <f t="shared" ref="AW5:AW44" si="16">SUM(AP5+AU5)</f>
        <v>95</v>
      </c>
      <c r="AX5" s="142">
        <f t="shared" ref="AX5:AX44" si="17">AV5/96%</f>
        <v>100</v>
      </c>
      <c r="AY5" s="142">
        <f t="shared" ref="AY5:AY44" si="18">AW5/95%</f>
        <v>100</v>
      </c>
      <c r="AZ5" s="142">
        <v>9.0</v>
      </c>
      <c r="BA5" s="142">
        <v>4.0</v>
      </c>
      <c r="BB5" s="142">
        <v>12.0</v>
      </c>
      <c r="BC5" s="142">
        <f t="shared" ref="BC5:BC44" si="19">SUM(AV5+AZ5+BA5)</f>
        <v>109</v>
      </c>
      <c r="BD5" s="142">
        <f t="shared" ref="BD5:BD44" si="20">SUM(AW5+BB5)</f>
        <v>107</v>
      </c>
      <c r="BE5" s="142">
        <f t="shared" ref="BE5:BE44" si="21">BC5/109%</f>
        <v>100</v>
      </c>
      <c r="BF5" s="142">
        <f t="shared" ref="BF5:BF44" si="22">BD5/107%</f>
        <v>100</v>
      </c>
      <c r="BG5" s="142">
        <v>9.0</v>
      </c>
      <c r="BH5" s="142">
        <v>3.0</v>
      </c>
      <c r="BI5" s="142">
        <v>9.0</v>
      </c>
      <c r="BJ5" s="142">
        <f t="shared" ref="BJ5:BJ44" si="23">SUM(BC5+BG5+BH5)</f>
        <v>121</v>
      </c>
      <c r="BK5" s="142">
        <f t="shared" ref="BK5:BK44" si="24">SUM(BD5+BI5)</f>
        <v>116</v>
      </c>
      <c r="BL5" s="142">
        <f t="shared" ref="BL5:BL44" si="25">BJ5/121*100</f>
        <v>100</v>
      </c>
      <c r="BM5" s="142">
        <f t="shared" ref="BM5:BM44" si="26">BK5/116*100</f>
        <v>100</v>
      </c>
      <c r="BN5" s="142">
        <v>12.0</v>
      </c>
      <c r="BO5" s="142">
        <v>5.0</v>
      </c>
      <c r="BP5" s="142">
        <v>16.0</v>
      </c>
      <c r="BQ5" s="142">
        <f t="shared" ref="BQ5:BQ44" si="27">SUM(BJ5+BN5+BO5)</f>
        <v>138</v>
      </c>
      <c r="BR5" s="142">
        <f t="shared" ref="BR5:BR44" si="28">SUM(BK5+BP5)</f>
        <v>132</v>
      </c>
      <c r="BS5" s="142">
        <f t="shared" ref="BS5:BS44" si="29">BQ5/138%</f>
        <v>100</v>
      </c>
      <c r="BT5" s="142">
        <f t="shared" ref="BT5:BT44" si="30">BR5/132%</f>
        <v>100</v>
      </c>
      <c r="BU5" s="142">
        <v>8.0</v>
      </c>
      <c r="BV5" s="142">
        <v>5.0</v>
      </c>
      <c r="BW5" s="142">
        <v>22.0</v>
      </c>
      <c r="BX5" s="142">
        <f t="shared" ref="BX5:BX44" si="31">SUM(BQ5+BU5+BV5)</f>
        <v>151</v>
      </c>
      <c r="BY5" s="142">
        <f t="shared" ref="BY5:BY44" si="32">SUM(BR5+BW5)</f>
        <v>154</v>
      </c>
      <c r="BZ5" s="142">
        <f t="shared" ref="BZ5:BZ44" si="33">BX5/151%</f>
        <v>100</v>
      </c>
      <c r="CA5" s="142">
        <f t="shared" ref="CA5:CA44" si="34">BY5/154%</f>
        <v>100</v>
      </c>
      <c r="CB5" s="142">
        <v>8.0</v>
      </c>
      <c r="CC5" s="142">
        <v>3.0</v>
      </c>
      <c r="CD5" s="142">
        <v>10.0</v>
      </c>
      <c r="CE5" s="142">
        <f t="shared" ref="CE5:CE44" si="35">sum(BX5+CB5+CC5)</f>
        <v>162</v>
      </c>
      <c r="CF5" s="142">
        <f t="shared" ref="CF5:CF44" si="36">SUM(BY5+CD5)</f>
        <v>164</v>
      </c>
      <c r="CG5" s="142">
        <f t="shared" ref="CG5:CG44" si="37">CE5/162%</f>
        <v>100</v>
      </c>
      <c r="CH5" s="142">
        <f t="shared" ref="CH5:CH44" si="38">CF5/164%</f>
        <v>100</v>
      </c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</row>
    <row r="6" ht="15.75" customHeight="1">
      <c r="A6" s="29">
        <v>1.0</v>
      </c>
      <c r="B6" s="30" t="s">
        <v>11</v>
      </c>
      <c r="C6" s="39">
        <v>6.0</v>
      </c>
      <c r="D6" s="39">
        <v>1.0</v>
      </c>
      <c r="E6" s="40">
        <v>15.0</v>
      </c>
      <c r="F6" s="39">
        <v>7.0</v>
      </c>
      <c r="G6" s="40">
        <v>15.0</v>
      </c>
      <c r="H6" s="39">
        <f t="shared" si="1"/>
        <v>87.5</v>
      </c>
      <c r="I6" s="82">
        <f t="shared" si="2"/>
        <v>100</v>
      </c>
      <c r="J6" s="39">
        <v>7.0</v>
      </c>
      <c r="K6" s="39">
        <v>3.0</v>
      </c>
      <c r="L6" s="40">
        <v>15.0</v>
      </c>
      <c r="M6" s="39">
        <f t="shared" si="3"/>
        <v>17</v>
      </c>
      <c r="N6" s="82">
        <f t="shared" ref="N6:N44" si="39">G6+L6</f>
        <v>30</v>
      </c>
      <c r="O6" s="39">
        <f t="shared" si="4"/>
        <v>94.44444444</v>
      </c>
      <c r="P6" s="39">
        <f t="shared" ref="P6:P25" si="40">N6/33%</f>
        <v>90.90909091</v>
      </c>
      <c r="Q6" s="40">
        <v>9.0</v>
      </c>
      <c r="R6" s="141">
        <v>4.0</v>
      </c>
      <c r="S6" s="40">
        <v>15.0</v>
      </c>
      <c r="T6" s="39">
        <f t="shared" si="5"/>
        <v>30</v>
      </c>
      <c r="U6" s="82">
        <f t="shared" ref="U6:U44" si="41">N6+S6</f>
        <v>45</v>
      </c>
      <c r="V6" s="39">
        <f t="shared" si="6"/>
        <v>88.23529412</v>
      </c>
      <c r="W6" s="82">
        <f t="shared" ref="W6:W25" si="42">U6/48%</f>
        <v>93.75</v>
      </c>
      <c r="X6" s="40">
        <v>9.0</v>
      </c>
      <c r="Y6" s="40">
        <v>4.0</v>
      </c>
      <c r="Z6" s="40">
        <v>9.0</v>
      </c>
      <c r="AA6" s="82">
        <f t="shared" si="7"/>
        <v>43</v>
      </c>
      <c r="AB6" s="82">
        <f t="shared" ref="AB6:AB44" si="43">Z6+U6</f>
        <v>54</v>
      </c>
      <c r="AC6" s="82">
        <f t="shared" si="8"/>
        <v>84.31372549</v>
      </c>
      <c r="AD6" s="82">
        <f t="shared" ref="AD6:AD25" si="44">AB6/57%</f>
        <v>94.73684211</v>
      </c>
      <c r="AE6" s="40">
        <v>12.0</v>
      </c>
      <c r="AF6" s="40">
        <v>3.0</v>
      </c>
      <c r="AG6" s="40">
        <v>12.0</v>
      </c>
      <c r="AH6" s="40">
        <f t="shared" si="9"/>
        <v>58</v>
      </c>
      <c r="AI6" s="82">
        <f t="shared" ref="AI6:AI44" si="45">AB6+AG6</f>
        <v>66</v>
      </c>
      <c r="AJ6" s="142">
        <f t="shared" si="10"/>
        <v>85.29411765</v>
      </c>
      <c r="AK6" s="83">
        <f t="shared" ref="AK6:AK25" si="46">AI6/69%</f>
        <v>95.65217391</v>
      </c>
      <c r="AL6" s="142">
        <v>10.0</v>
      </c>
      <c r="AM6" s="142">
        <v>2.0</v>
      </c>
      <c r="AN6" s="142">
        <v>8.0</v>
      </c>
      <c r="AO6" s="142">
        <f t="shared" si="11"/>
        <v>70</v>
      </c>
      <c r="AP6" s="142">
        <f t="shared" si="12"/>
        <v>74</v>
      </c>
      <c r="AQ6" s="142">
        <f t="shared" si="13"/>
        <v>86.41975309</v>
      </c>
      <c r="AR6" s="142">
        <f t="shared" si="14"/>
        <v>92.5</v>
      </c>
      <c r="AS6" s="142">
        <v>11.0</v>
      </c>
      <c r="AT6" s="142">
        <v>3.0</v>
      </c>
      <c r="AU6" s="142">
        <v>15.0</v>
      </c>
      <c r="AV6" s="142">
        <f t="shared" si="15"/>
        <v>84</v>
      </c>
      <c r="AW6" s="142">
        <f t="shared" si="16"/>
        <v>89</v>
      </c>
      <c r="AX6" s="142">
        <f t="shared" si="17"/>
        <v>87.5</v>
      </c>
      <c r="AY6" s="142">
        <f t="shared" si="18"/>
        <v>93.68421053</v>
      </c>
      <c r="AZ6" s="142">
        <v>8.0</v>
      </c>
      <c r="BA6" s="142">
        <v>2.0</v>
      </c>
      <c r="BB6" s="142">
        <v>8.0</v>
      </c>
      <c r="BC6" s="142">
        <f t="shared" si="19"/>
        <v>94</v>
      </c>
      <c r="BD6" s="142">
        <f t="shared" si="20"/>
        <v>97</v>
      </c>
      <c r="BE6" s="142">
        <f t="shared" si="21"/>
        <v>86.23853211</v>
      </c>
      <c r="BF6" s="142">
        <f t="shared" si="22"/>
        <v>90.65420561</v>
      </c>
      <c r="BG6" s="142">
        <v>9.0</v>
      </c>
      <c r="BH6" s="142">
        <v>2.0</v>
      </c>
      <c r="BI6" s="142">
        <v>7.0</v>
      </c>
      <c r="BJ6" s="142">
        <f t="shared" si="23"/>
        <v>105</v>
      </c>
      <c r="BK6" s="142">
        <f t="shared" si="24"/>
        <v>104</v>
      </c>
      <c r="BL6" s="142">
        <f t="shared" si="25"/>
        <v>86.7768595</v>
      </c>
      <c r="BM6" s="142">
        <f t="shared" si="26"/>
        <v>89.65517241</v>
      </c>
      <c r="BN6" s="142">
        <v>11.0</v>
      </c>
      <c r="BO6" s="142">
        <v>4.0</v>
      </c>
      <c r="BP6" s="142">
        <v>11.0</v>
      </c>
      <c r="BQ6" s="142">
        <f t="shared" si="27"/>
        <v>120</v>
      </c>
      <c r="BR6" s="142">
        <f t="shared" si="28"/>
        <v>115</v>
      </c>
      <c r="BS6" s="142">
        <f t="shared" si="29"/>
        <v>86.95652174</v>
      </c>
      <c r="BT6" s="142">
        <f t="shared" si="30"/>
        <v>87.12121212</v>
      </c>
      <c r="BU6" s="142">
        <v>6.0</v>
      </c>
      <c r="BV6" s="142">
        <v>4.0</v>
      </c>
      <c r="BW6" s="142">
        <v>20.0</v>
      </c>
      <c r="BX6" s="142">
        <f t="shared" si="31"/>
        <v>130</v>
      </c>
      <c r="BY6" s="142">
        <f t="shared" si="32"/>
        <v>135</v>
      </c>
      <c r="BZ6" s="142">
        <f t="shared" si="33"/>
        <v>86.09271523</v>
      </c>
      <c r="CA6" s="142">
        <f t="shared" si="34"/>
        <v>87.66233766</v>
      </c>
      <c r="CB6" s="142">
        <v>5.0</v>
      </c>
      <c r="CC6" s="142">
        <v>1.0</v>
      </c>
      <c r="CD6" s="142">
        <v>8.0</v>
      </c>
      <c r="CE6" s="142">
        <f t="shared" si="35"/>
        <v>136</v>
      </c>
      <c r="CF6" s="142">
        <f t="shared" si="36"/>
        <v>143</v>
      </c>
      <c r="CG6" s="142">
        <f t="shared" si="37"/>
        <v>83.95061728</v>
      </c>
      <c r="CH6" s="142">
        <f t="shared" si="38"/>
        <v>87.19512195</v>
      </c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</row>
    <row r="7" ht="15.75" customHeight="1">
      <c r="A7" s="29">
        <v>2.0</v>
      </c>
      <c r="B7" s="29" t="s">
        <v>12</v>
      </c>
      <c r="C7" s="39">
        <v>6.0</v>
      </c>
      <c r="D7" s="39">
        <v>1.0</v>
      </c>
      <c r="E7" s="40">
        <v>12.0</v>
      </c>
      <c r="F7" s="39">
        <v>7.0</v>
      </c>
      <c r="G7" s="40">
        <v>12.0</v>
      </c>
      <c r="H7" s="39">
        <f t="shared" si="1"/>
        <v>87.5</v>
      </c>
      <c r="I7" s="82">
        <f t="shared" si="2"/>
        <v>80</v>
      </c>
      <c r="J7" s="39">
        <v>7.0</v>
      </c>
      <c r="K7" s="39">
        <v>3.0</v>
      </c>
      <c r="L7" s="40">
        <v>15.0</v>
      </c>
      <c r="M7" s="39">
        <f t="shared" si="3"/>
        <v>17</v>
      </c>
      <c r="N7" s="82">
        <f t="shared" si="39"/>
        <v>27</v>
      </c>
      <c r="O7" s="39">
        <f t="shared" si="4"/>
        <v>94.44444444</v>
      </c>
      <c r="P7" s="39">
        <f t="shared" si="40"/>
        <v>81.81818182</v>
      </c>
      <c r="Q7" s="141">
        <v>9.0</v>
      </c>
      <c r="R7" s="141">
        <v>5.0</v>
      </c>
      <c r="S7" s="40">
        <v>15.0</v>
      </c>
      <c r="T7" s="39">
        <f t="shared" si="5"/>
        <v>31</v>
      </c>
      <c r="U7" s="82">
        <f t="shared" si="41"/>
        <v>42</v>
      </c>
      <c r="V7" s="39">
        <f t="shared" si="6"/>
        <v>91.17647059</v>
      </c>
      <c r="W7" s="82">
        <f t="shared" si="42"/>
        <v>87.5</v>
      </c>
      <c r="X7" s="40">
        <v>12.0</v>
      </c>
      <c r="Y7" s="40">
        <v>4.0</v>
      </c>
      <c r="Z7" s="40">
        <v>9.0</v>
      </c>
      <c r="AA7" s="82">
        <f t="shared" si="7"/>
        <v>47</v>
      </c>
      <c r="AB7" s="82">
        <f t="shared" si="43"/>
        <v>51</v>
      </c>
      <c r="AC7" s="82">
        <f t="shared" si="8"/>
        <v>92.15686275</v>
      </c>
      <c r="AD7" s="82">
        <f t="shared" si="44"/>
        <v>89.47368421</v>
      </c>
      <c r="AE7" s="40">
        <v>14.0</v>
      </c>
      <c r="AF7" s="40">
        <v>3.0</v>
      </c>
      <c r="AG7" s="40">
        <v>12.0</v>
      </c>
      <c r="AH7" s="40">
        <f t="shared" si="9"/>
        <v>64</v>
      </c>
      <c r="AI7" s="82">
        <f t="shared" si="45"/>
        <v>63</v>
      </c>
      <c r="AJ7" s="142">
        <f t="shared" si="10"/>
        <v>94.11764706</v>
      </c>
      <c r="AK7" s="83">
        <f t="shared" si="46"/>
        <v>91.30434783</v>
      </c>
      <c r="AL7" s="142">
        <v>10.0</v>
      </c>
      <c r="AM7" s="142">
        <v>3.0</v>
      </c>
      <c r="AN7" s="142">
        <v>11.0</v>
      </c>
      <c r="AO7" s="142">
        <f t="shared" si="11"/>
        <v>77</v>
      </c>
      <c r="AP7" s="142">
        <f t="shared" si="12"/>
        <v>74</v>
      </c>
      <c r="AQ7" s="142">
        <f t="shared" si="13"/>
        <v>95.0617284</v>
      </c>
      <c r="AR7" s="142">
        <f t="shared" si="14"/>
        <v>92.5</v>
      </c>
      <c r="AS7" s="142">
        <v>10.0</v>
      </c>
      <c r="AT7" s="142">
        <v>3.0</v>
      </c>
      <c r="AU7" s="142">
        <v>12.0</v>
      </c>
      <c r="AV7" s="142">
        <f t="shared" si="15"/>
        <v>90</v>
      </c>
      <c r="AW7" s="142">
        <f t="shared" si="16"/>
        <v>86</v>
      </c>
      <c r="AX7" s="142">
        <f t="shared" si="17"/>
        <v>93.75</v>
      </c>
      <c r="AY7" s="142">
        <f t="shared" si="18"/>
        <v>90.52631579</v>
      </c>
      <c r="AZ7" s="142">
        <v>9.0</v>
      </c>
      <c r="BA7" s="142">
        <v>4.0</v>
      </c>
      <c r="BB7" s="142">
        <v>12.0</v>
      </c>
      <c r="BC7" s="142">
        <f t="shared" si="19"/>
        <v>103</v>
      </c>
      <c r="BD7" s="142">
        <f t="shared" si="20"/>
        <v>98</v>
      </c>
      <c r="BE7" s="142">
        <f t="shared" si="21"/>
        <v>94.49541284</v>
      </c>
      <c r="BF7" s="142">
        <f t="shared" si="22"/>
        <v>91.58878505</v>
      </c>
      <c r="BG7" s="142">
        <v>9.0</v>
      </c>
      <c r="BH7" s="142">
        <v>3.0</v>
      </c>
      <c r="BI7" s="142">
        <v>9.0</v>
      </c>
      <c r="BJ7" s="142">
        <f t="shared" si="23"/>
        <v>115</v>
      </c>
      <c r="BK7" s="142">
        <f t="shared" si="24"/>
        <v>107</v>
      </c>
      <c r="BL7" s="142">
        <f t="shared" si="25"/>
        <v>95.04132231</v>
      </c>
      <c r="BM7" s="142">
        <f t="shared" si="26"/>
        <v>92.24137931</v>
      </c>
      <c r="BN7" s="142">
        <v>12.0</v>
      </c>
      <c r="BO7" s="142">
        <v>5.0</v>
      </c>
      <c r="BP7" s="142">
        <v>16.0</v>
      </c>
      <c r="BQ7" s="142">
        <f t="shared" si="27"/>
        <v>132</v>
      </c>
      <c r="BR7" s="142">
        <f t="shared" si="28"/>
        <v>123</v>
      </c>
      <c r="BS7" s="142">
        <f t="shared" si="29"/>
        <v>95.65217391</v>
      </c>
      <c r="BT7" s="142">
        <f t="shared" si="30"/>
        <v>93.18181818</v>
      </c>
      <c r="BU7" s="142">
        <v>8.0</v>
      </c>
      <c r="BV7" s="142">
        <v>5.0</v>
      </c>
      <c r="BW7" s="142">
        <v>20.0</v>
      </c>
      <c r="BX7" s="142">
        <f t="shared" si="31"/>
        <v>145</v>
      </c>
      <c r="BY7" s="142">
        <f t="shared" si="32"/>
        <v>143</v>
      </c>
      <c r="BZ7" s="142">
        <f t="shared" si="33"/>
        <v>96.02649007</v>
      </c>
      <c r="CA7" s="142">
        <f t="shared" si="34"/>
        <v>92.85714286</v>
      </c>
      <c r="CB7" s="142">
        <v>8.0</v>
      </c>
      <c r="CC7" s="142">
        <v>3.0</v>
      </c>
      <c r="CD7" s="142">
        <v>10.0</v>
      </c>
      <c r="CE7" s="142">
        <f t="shared" si="35"/>
        <v>156</v>
      </c>
      <c r="CF7" s="142">
        <f t="shared" si="36"/>
        <v>153</v>
      </c>
      <c r="CG7" s="142">
        <f t="shared" si="37"/>
        <v>96.2962963</v>
      </c>
      <c r="CH7" s="142">
        <f t="shared" si="38"/>
        <v>93.29268293</v>
      </c>
      <c r="CI7" s="142"/>
      <c r="CJ7" s="142"/>
      <c r="CK7" s="142"/>
      <c r="CL7" s="142"/>
      <c r="CM7" s="142"/>
      <c r="CN7" s="142"/>
      <c r="CO7" s="142"/>
      <c r="CP7" s="142"/>
      <c r="CQ7" s="142"/>
      <c r="CR7" s="142"/>
      <c r="CS7" s="142"/>
      <c r="CT7" s="142"/>
      <c r="CU7" s="142"/>
      <c r="CV7" s="142"/>
    </row>
    <row r="8" ht="15.75" customHeight="1">
      <c r="A8" s="29">
        <v>3.0</v>
      </c>
      <c r="B8" s="29" t="s">
        <v>13</v>
      </c>
      <c r="C8" s="39">
        <v>7.0</v>
      </c>
      <c r="D8" s="39">
        <v>1.0</v>
      </c>
      <c r="E8" s="40">
        <v>15.0</v>
      </c>
      <c r="F8" s="39">
        <v>8.0</v>
      </c>
      <c r="G8" s="40">
        <v>15.0</v>
      </c>
      <c r="H8" s="39">
        <f t="shared" si="1"/>
        <v>100</v>
      </c>
      <c r="I8" s="82">
        <f t="shared" si="2"/>
        <v>100</v>
      </c>
      <c r="J8" s="39">
        <v>6.0</v>
      </c>
      <c r="K8" s="39">
        <v>3.0</v>
      </c>
      <c r="L8" s="40">
        <v>15.0</v>
      </c>
      <c r="M8" s="39">
        <f t="shared" si="3"/>
        <v>17</v>
      </c>
      <c r="N8" s="82">
        <f t="shared" si="39"/>
        <v>30</v>
      </c>
      <c r="O8" s="39">
        <f t="shared" si="4"/>
        <v>94.44444444</v>
      </c>
      <c r="P8" s="39">
        <f t="shared" si="40"/>
        <v>90.90909091</v>
      </c>
      <c r="Q8" s="141">
        <v>11.0</v>
      </c>
      <c r="R8" s="141">
        <v>5.0</v>
      </c>
      <c r="S8" s="40">
        <v>15.0</v>
      </c>
      <c r="T8" s="39">
        <f t="shared" si="5"/>
        <v>33</v>
      </c>
      <c r="U8" s="82">
        <f t="shared" si="41"/>
        <v>45</v>
      </c>
      <c r="V8" s="39">
        <f t="shared" si="6"/>
        <v>97.05882353</v>
      </c>
      <c r="W8" s="82">
        <f t="shared" si="42"/>
        <v>93.75</v>
      </c>
      <c r="X8" s="40">
        <v>11.0</v>
      </c>
      <c r="Y8" s="40">
        <v>4.0</v>
      </c>
      <c r="Z8" s="40">
        <v>6.0</v>
      </c>
      <c r="AA8" s="82">
        <f t="shared" si="7"/>
        <v>48</v>
      </c>
      <c r="AB8" s="82">
        <f t="shared" si="43"/>
        <v>51</v>
      </c>
      <c r="AC8" s="82">
        <f t="shared" si="8"/>
        <v>94.11764706</v>
      </c>
      <c r="AD8" s="82">
        <f t="shared" si="44"/>
        <v>89.47368421</v>
      </c>
      <c r="AE8" s="40">
        <v>14.0</v>
      </c>
      <c r="AF8" s="40">
        <v>3.0</v>
      </c>
      <c r="AG8" s="40">
        <v>12.0</v>
      </c>
      <c r="AH8" s="40">
        <f t="shared" si="9"/>
        <v>65</v>
      </c>
      <c r="AI8" s="82">
        <f t="shared" si="45"/>
        <v>63</v>
      </c>
      <c r="AJ8" s="142">
        <f t="shared" si="10"/>
        <v>95.58823529</v>
      </c>
      <c r="AK8" s="83">
        <f t="shared" si="46"/>
        <v>91.30434783</v>
      </c>
      <c r="AL8" s="142">
        <v>9.0</v>
      </c>
      <c r="AM8" s="142">
        <v>3.0</v>
      </c>
      <c r="AN8" s="142">
        <v>11.0</v>
      </c>
      <c r="AO8" s="142">
        <f t="shared" si="11"/>
        <v>77</v>
      </c>
      <c r="AP8" s="142">
        <f t="shared" si="12"/>
        <v>74</v>
      </c>
      <c r="AQ8" s="142">
        <f t="shared" si="13"/>
        <v>95.0617284</v>
      </c>
      <c r="AR8" s="142">
        <f t="shared" si="14"/>
        <v>92.5</v>
      </c>
      <c r="AS8" s="142">
        <v>10.0</v>
      </c>
      <c r="AT8" s="142">
        <v>4.0</v>
      </c>
      <c r="AU8" s="142">
        <v>12.0</v>
      </c>
      <c r="AV8" s="142">
        <f t="shared" si="15"/>
        <v>91</v>
      </c>
      <c r="AW8" s="142">
        <f t="shared" si="16"/>
        <v>86</v>
      </c>
      <c r="AX8" s="142">
        <f t="shared" si="17"/>
        <v>94.79166667</v>
      </c>
      <c r="AY8" s="142">
        <f t="shared" si="18"/>
        <v>90.52631579</v>
      </c>
      <c r="AZ8" s="142">
        <v>6.0</v>
      </c>
      <c r="BA8" s="142">
        <v>3.0</v>
      </c>
      <c r="BB8" s="142">
        <v>10.0</v>
      </c>
      <c r="BC8" s="142">
        <f t="shared" si="19"/>
        <v>100</v>
      </c>
      <c r="BD8" s="142">
        <f t="shared" si="20"/>
        <v>96</v>
      </c>
      <c r="BE8" s="142">
        <f t="shared" si="21"/>
        <v>91.74311927</v>
      </c>
      <c r="BF8" s="142">
        <f t="shared" si="22"/>
        <v>89.71962617</v>
      </c>
      <c r="BG8" s="142">
        <v>8.0</v>
      </c>
      <c r="BH8" s="142">
        <v>3.0</v>
      </c>
      <c r="BI8" s="142">
        <v>9.0</v>
      </c>
      <c r="BJ8" s="142">
        <f t="shared" si="23"/>
        <v>111</v>
      </c>
      <c r="BK8" s="142">
        <f t="shared" si="24"/>
        <v>105</v>
      </c>
      <c r="BL8" s="142">
        <f t="shared" si="25"/>
        <v>91.73553719</v>
      </c>
      <c r="BM8" s="142">
        <f t="shared" si="26"/>
        <v>90.51724138</v>
      </c>
      <c r="BN8" s="142">
        <v>12.0</v>
      </c>
      <c r="BO8" s="142">
        <v>5.0</v>
      </c>
      <c r="BP8" s="142">
        <v>16.0</v>
      </c>
      <c r="BQ8" s="142">
        <f t="shared" si="27"/>
        <v>128</v>
      </c>
      <c r="BR8" s="142">
        <f t="shared" si="28"/>
        <v>121</v>
      </c>
      <c r="BS8" s="142">
        <f t="shared" si="29"/>
        <v>92.75362319</v>
      </c>
      <c r="BT8" s="142">
        <f t="shared" si="30"/>
        <v>91.66666667</v>
      </c>
      <c r="BU8" s="142">
        <v>8.0</v>
      </c>
      <c r="BV8" s="142">
        <v>5.0</v>
      </c>
      <c r="BW8" s="142">
        <v>16.0</v>
      </c>
      <c r="BX8" s="142">
        <f t="shared" si="31"/>
        <v>141</v>
      </c>
      <c r="BY8" s="142">
        <f t="shared" si="32"/>
        <v>137</v>
      </c>
      <c r="BZ8" s="142">
        <f t="shared" si="33"/>
        <v>93.37748344</v>
      </c>
      <c r="CA8" s="142">
        <f t="shared" si="34"/>
        <v>88.96103896</v>
      </c>
      <c r="CB8" s="142">
        <v>6.0</v>
      </c>
      <c r="CC8" s="142">
        <v>3.0</v>
      </c>
      <c r="CD8" s="142">
        <v>8.0</v>
      </c>
      <c r="CE8" s="142">
        <f t="shared" si="35"/>
        <v>150</v>
      </c>
      <c r="CF8" s="142">
        <f t="shared" si="36"/>
        <v>145</v>
      </c>
      <c r="CG8" s="142">
        <f t="shared" si="37"/>
        <v>92.59259259</v>
      </c>
      <c r="CH8" s="142">
        <f t="shared" si="38"/>
        <v>88.41463415</v>
      </c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</row>
    <row r="9" ht="15.75" customHeight="1">
      <c r="A9" s="29">
        <v>4.0</v>
      </c>
      <c r="B9" s="30" t="s">
        <v>14</v>
      </c>
      <c r="C9" s="39">
        <v>7.0</v>
      </c>
      <c r="D9" s="39">
        <v>1.0</v>
      </c>
      <c r="E9" s="40">
        <v>15.0</v>
      </c>
      <c r="F9" s="39">
        <v>8.0</v>
      </c>
      <c r="G9" s="40">
        <v>15.0</v>
      </c>
      <c r="H9" s="39">
        <f t="shared" si="1"/>
        <v>100</v>
      </c>
      <c r="I9" s="82">
        <f t="shared" si="2"/>
        <v>100</v>
      </c>
      <c r="J9" s="39">
        <v>7.0</v>
      </c>
      <c r="K9" s="39">
        <v>3.0</v>
      </c>
      <c r="L9" s="40">
        <v>15.0</v>
      </c>
      <c r="M9" s="39">
        <f t="shared" si="3"/>
        <v>18</v>
      </c>
      <c r="N9" s="82">
        <f t="shared" si="39"/>
        <v>30</v>
      </c>
      <c r="O9" s="39">
        <f t="shared" si="4"/>
        <v>100</v>
      </c>
      <c r="P9" s="39">
        <f t="shared" si="40"/>
        <v>90.90909091</v>
      </c>
      <c r="Q9" s="141">
        <v>10.0</v>
      </c>
      <c r="R9" s="141">
        <v>5.0</v>
      </c>
      <c r="S9" s="40">
        <v>15.0</v>
      </c>
      <c r="T9" s="39">
        <f t="shared" si="5"/>
        <v>33</v>
      </c>
      <c r="U9" s="82">
        <f t="shared" si="41"/>
        <v>45</v>
      </c>
      <c r="V9" s="39">
        <f t="shared" si="6"/>
        <v>97.05882353</v>
      </c>
      <c r="W9" s="82">
        <f t="shared" si="42"/>
        <v>93.75</v>
      </c>
      <c r="X9" s="40">
        <v>13.0</v>
      </c>
      <c r="Y9" s="40">
        <v>4.0</v>
      </c>
      <c r="Z9" s="40">
        <v>9.0</v>
      </c>
      <c r="AA9" s="82">
        <f t="shared" si="7"/>
        <v>50</v>
      </c>
      <c r="AB9" s="82">
        <f t="shared" si="43"/>
        <v>54</v>
      </c>
      <c r="AC9" s="82">
        <f t="shared" si="8"/>
        <v>98.03921569</v>
      </c>
      <c r="AD9" s="82">
        <f t="shared" si="44"/>
        <v>94.73684211</v>
      </c>
      <c r="AE9" s="40">
        <v>12.0</v>
      </c>
      <c r="AF9" s="40">
        <v>3.0</v>
      </c>
      <c r="AG9" s="40">
        <v>9.0</v>
      </c>
      <c r="AH9" s="40">
        <f t="shared" si="9"/>
        <v>65</v>
      </c>
      <c r="AI9" s="82">
        <f t="shared" si="45"/>
        <v>63</v>
      </c>
      <c r="AJ9" s="142">
        <f t="shared" si="10"/>
        <v>95.58823529</v>
      </c>
      <c r="AK9" s="83">
        <f t="shared" si="46"/>
        <v>91.30434783</v>
      </c>
      <c r="AL9" s="142">
        <v>10.0</v>
      </c>
      <c r="AM9" s="142">
        <v>3.0</v>
      </c>
      <c r="AN9" s="142">
        <v>11.0</v>
      </c>
      <c r="AO9" s="142">
        <f t="shared" si="11"/>
        <v>78</v>
      </c>
      <c r="AP9" s="142">
        <f t="shared" si="12"/>
        <v>74</v>
      </c>
      <c r="AQ9" s="142">
        <f t="shared" si="13"/>
        <v>96.2962963</v>
      </c>
      <c r="AR9" s="142">
        <f t="shared" si="14"/>
        <v>92.5</v>
      </c>
      <c r="AS9" s="142">
        <v>4.0</v>
      </c>
      <c r="AT9" s="142">
        <v>2.0</v>
      </c>
      <c r="AU9" s="142">
        <v>3.0</v>
      </c>
      <c r="AV9" s="142">
        <f t="shared" si="15"/>
        <v>84</v>
      </c>
      <c r="AW9" s="142">
        <f t="shared" si="16"/>
        <v>77</v>
      </c>
      <c r="AX9" s="142">
        <f t="shared" si="17"/>
        <v>87.5</v>
      </c>
      <c r="AY9" s="142">
        <f t="shared" si="18"/>
        <v>81.05263158</v>
      </c>
      <c r="AZ9" s="142">
        <v>9.0</v>
      </c>
      <c r="BA9" s="142">
        <v>4.0</v>
      </c>
      <c r="BB9" s="142">
        <v>12.0</v>
      </c>
      <c r="BC9" s="142">
        <f t="shared" si="19"/>
        <v>97</v>
      </c>
      <c r="BD9" s="142">
        <f t="shared" si="20"/>
        <v>89</v>
      </c>
      <c r="BE9" s="142">
        <f t="shared" si="21"/>
        <v>88.99082569</v>
      </c>
      <c r="BF9" s="142">
        <f t="shared" si="22"/>
        <v>83.17757009</v>
      </c>
      <c r="BG9" s="142">
        <v>8.0</v>
      </c>
      <c r="BH9" s="142">
        <v>3.0</v>
      </c>
      <c r="BI9" s="142">
        <v>7.0</v>
      </c>
      <c r="BJ9" s="142">
        <f t="shared" si="23"/>
        <v>108</v>
      </c>
      <c r="BK9" s="142">
        <f t="shared" si="24"/>
        <v>96</v>
      </c>
      <c r="BL9" s="142">
        <f t="shared" si="25"/>
        <v>89.25619835</v>
      </c>
      <c r="BM9" s="142">
        <f t="shared" si="26"/>
        <v>82.75862069</v>
      </c>
      <c r="BN9" s="142">
        <v>12.0</v>
      </c>
      <c r="BO9" s="142">
        <v>5.0</v>
      </c>
      <c r="BP9" s="142">
        <v>16.0</v>
      </c>
      <c r="BQ9" s="142">
        <f t="shared" si="27"/>
        <v>125</v>
      </c>
      <c r="BR9" s="142">
        <f t="shared" si="28"/>
        <v>112</v>
      </c>
      <c r="BS9" s="142">
        <f t="shared" si="29"/>
        <v>90.57971014</v>
      </c>
      <c r="BT9" s="142">
        <f t="shared" si="30"/>
        <v>84.84848485</v>
      </c>
      <c r="BU9" s="142">
        <v>8.0</v>
      </c>
      <c r="BV9" s="142">
        <v>5.0</v>
      </c>
      <c r="BW9" s="142">
        <v>20.0</v>
      </c>
      <c r="BX9" s="142">
        <f t="shared" si="31"/>
        <v>138</v>
      </c>
      <c r="BY9" s="142">
        <f t="shared" si="32"/>
        <v>132</v>
      </c>
      <c r="BZ9" s="142">
        <f t="shared" si="33"/>
        <v>91.39072848</v>
      </c>
      <c r="CA9" s="142">
        <f t="shared" si="34"/>
        <v>85.71428571</v>
      </c>
      <c r="CB9" s="142">
        <v>8.0</v>
      </c>
      <c r="CC9" s="142">
        <v>3.0</v>
      </c>
      <c r="CD9" s="142">
        <v>10.0</v>
      </c>
      <c r="CE9" s="142">
        <f t="shared" si="35"/>
        <v>149</v>
      </c>
      <c r="CF9" s="142">
        <f t="shared" si="36"/>
        <v>142</v>
      </c>
      <c r="CG9" s="142">
        <f t="shared" si="37"/>
        <v>91.97530864</v>
      </c>
      <c r="CH9" s="142">
        <f t="shared" si="38"/>
        <v>86.58536585</v>
      </c>
      <c r="CI9" s="142"/>
      <c r="CJ9" s="142"/>
      <c r="CK9" s="142"/>
      <c r="CL9" s="142"/>
      <c r="CM9" s="142"/>
      <c r="CN9" s="142"/>
      <c r="CO9" s="142"/>
      <c r="CP9" s="142"/>
      <c r="CQ9" s="142"/>
      <c r="CR9" s="142"/>
      <c r="CS9" s="142"/>
      <c r="CT9" s="142"/>
      <c r="CU9" s="142"/>
      <c r="CV9" s="142"/>
    </row>
    <row r="10" ht="15.75" customHeight="1">
      <c r="A10" s="29">
        <v>5.0</v>
      </c>
      <c r="B10" s="30" t="s">
        <v>15</v>
      </c>
      <c r="C10" s="39">
        <v>4.0</v>
      </c>
      <c r="D10" s="39">
        <v>1.0</v>
      </c>
      <c r="E10" s="40">
        <v>6.0</v>
      </c>
      <c r="F10" s="39">
        <v>5.0</v>
      </c>
      <c r="G10" s="40">
        <v>6.0</v>
      </c>
      <c r="H10" s="39">
        <f t="shared" si="1"/>
        <v>62.5</v>
      </c>
      <c r="I10" s="82">
        <f t="shared" si="2"/>
        <v>40</v>
      </c>
      <c r="J10" s="39">
        <v>6.0</v>
      </c>
      <c r="K10" s="39">
        <v>2.0</v>
      </c>
      <c r="L10" s="40">
        <v>14.0</v>
      </c>
      <c r="M10" s="39">
        <f t="shared" si="3"/>
        <v>13</v>
      </c>
      <c r="N10" s="82">
        <f t="shared" si="39"/>
        <v>20</v>
      </c>
      <c r="O10" s="39">
        <f t="shared" si="4"/>
        <v>72.22222222</v>
      </c>
      <c r="P10" s="39">
        <f t="shared" si="40"/>
        <v>60.60606061</v>
      </c>
      <c r="Q10" s="141">
        <v>6.0</v>
      </c>
      <c r="R10" s="141">
        <v>4.0</v>
      </c>
      <c r="S10" s="40">
        <v>12.0</v>
      </c>
      <c r="T10" s="39">
        <f t="shared" si="5"/>
        <v>23</v>
      </c>
      <c r="U10" s="82">
        <f t="shared" si="41"/>
        <v>32</v>
      </c>
      <c r="V10" s="39">
        <f t="shared" si="6"/>
        <v>67.64705882</v>
      </c>
      <c r="W10" s="82">
        <f t="shared" si="42"/>
        <v>66.66666667</v>
      </c>
      <c r="X10" s="40">
        <v>8.0</v>
      </c>
      <c r="Y10" s="40">
        <v>2.0</v>
      </c>
      <c r="Z10" s="40">
        <v>9.0</v>
      </c>
      <c r="AA10" s="82">
        <f t="shared" si="7"/>
        <v>33</v>
      </c>
      <c r="AB10" s="82">
        <f t="shared" si="43"/>
        <v>41</v>
      </c>
      <c r="AC10" s="82">
        <f t="shared" si="8"/>
        <v>64.70588235</v>
      </c>
      <c r="AD10" s="82">
        <f t="shared" si="44"/>
        <v>71.92982456</v>
      </c>
      <c r="AE10" s="40">
        <v>11.0</v>
      </c>
      <c r="AF10" s="40">
        <v>2.0</v>
      </c>
      <c r="AG10" s="40">
        <v>9.0</v>
      </c>
      <c r="AH10" s="40">
        <f t="shared" si="9"/>
        <v>46</v>
      </c>
      <c r="AI10" s="82">
        <f t="shared" si="45"/>
        <v>50</v>
      </c>
      <c r="AJ10" s="143">
        <f t="shared" si="10"/>
        <v>67.64705882</v>
      </c>
      <c r="AK10" s="83">
        <f t="shared" si="46"/>
        <v>72.46376812</v>
      </c>
      <c r="AL10" s="142">
        <v>9.0</v>
      </c>
      <c r="AM10" s="142">
        <v>3.0</v>
      </c>
      <c r="AN10" s="142">
        <v>11.0</v>
      </c>
      <c r="AO10" s="142">
        <f t="shared" si="11"/>
        <v>58</v>
      </c>
      <c r="AP10" s="142">
        <f t="shared" si="12"/>
        <v>61</v>
      </c>
      <c r="AQ10" s="142">
        <f t="shared" si="13"/>
        <v>71.60493827</v>
      </c>
      <c r="AR10" s="142">
        <f t="shared" si="14"/>
        <v>76.25</v>
      </c>
      <c r="AS10" s="142">
        <v>9.0</v>
      </c>
      <c r="AT10" s="142">
        <v>4.0</v>
      </c>
      <c r="AU10" s="142">
        <v>12.0</v>
      </c>
      <c r="AV10" s="142">
        <f t="shared" si="15"/>
        <v>71</v>
      </c>
      <c r="AW10" s="142">
        <f t="shared" si="16"/>
        <v>73</v>
      </c>
      <c r="AX10" s="142">
        <f t="shared" si="17"/>
        <v>73.95833333</v>
      </c>
      <c r="AY10" s="142">
        <f t="shared" si="18"/>
        <v>76.84210526</v>
      </c>
      <c r="AZ10" s="142">
        <v>5.0</v>
      </c>
      <c r="BA10" s="142">
        <v>4.0</v>
      </c>
      <c r="BB10" s="142">
        <v>8.0</v>
      </c>
      <c r="BC10" s="142">
        <f t="shared" si="19"/>
        <v>80</v>
      </c>
      <c r="BD10" s="142">
        <f t="shared" si="20"/>
        <v>81</v>
      </c>
      <c r="BE10" s="142">
        <f t="shared" si="21"/>
        <v>73.39449541</v>
      </c>
      <c r="BF10" s="142">
        <f t="shared" si="22"/>
        <v>75.70093458</v>
      </c>
      <c r="BG10" s="142">
        <v>6.0</v>
      </c>
      <c r="BH10" s="142">
        <v>3.0</v>
      </c>
      <c r="BI10" s="142">
        <v>7.0</v>
      </c>
      <c r="BJ10" s="142">
        <f t="shared" si="23"/>
        <v>89</v>
      </c>
      <c r="BK10" s="142">
        <f t="shared" si="24"/>
        <v>88</v>
      </c>
      <c r="BL10" s="142">
        <f t="shared" si="25"/>
        <v>73.55371901</v>
      </c>
      <c r="BM10" s="142">
        <f t="shared" si="26"/>
        <v>75.86206897</v>
      </c>
      <c r="BN10" s="142">
        <v>10.0</v>
      </c>
      <c r="BO10" s="142">
        <v>5.0</v>
      </c>
      <c r="BP10" s="142">
        <v>16.0</v>
      </c>
      <c r="BQ10" s="142">
        <f t="shared" si="27"/>
        <v>104</v>
      </c>
      <c r="BR10" s="142">
        <f t="shared" si="28"/>
        <v>104</v>
      </c>
      <c r="BS10" s="142">
        <f t="shared" si="29"/>
        <v>75.36231884</v>
      </c>
      <c r="BT10" s="142">
        <f t="shared" si="30"/>
        <v>78.78787879</v>
      </c>
      <c r="BU10" s="142">
        <v>7.0</v>
      </c>
      <c r="BV10" s="142">
        <v>5.0</v>
      </c>
      <c r="BW10" s="142">
        <v>18.0</v>
      </c>
      <c r="BX10" s="142">
        <f t="shared" si="31"/>
        <v>116</v>
      </c>
      <c r="BY10" s="142">
        <f t="shared" si="32"/>
        <v>122</v>
      </c>
      <c r="BZ10" s="142">
        <f t="shared" si="33"/>
        <v>76.82119205</v>
      </c>
      <c r="CA10" s="142">
        <f t="shared" si="34"/>
        <v>79.22077922</v>
      </c>
      <c r="CB10" s="142">
        <v>7.0</v>
      </c>
      <c r="CC10" s="142">
        <v>2.0</v>
      </c>
      <c r="CD10" s="142">
        <v>10.0</v>
      </c>
      <c r="CE10" s="142">
        <f t="shared" si="35"/>
        <v>125</v>
      </c>
      <c r="CF10" s="142">
        <f t="shared" si="36"/>
        <v>132</v>
      </c>
      <c r="CG10" s="142">
        <f t="shared" si="37"/>
        <v>77.16049383</v>
      </c>
      <c r="CH10" s="142">
        <f t="shared" si="38"/>
        <v>80.48780488</v>
      </c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  <c r="CT10" s="142"/>
      <c r="CU10" s="142"/>
      <c r="CV10" s="142"/>
    </row>
    <row r="11" ht="15.75" customHeight="1">
      <c r="A11" s="29">
        <v>6.0</v>
      </c>
      <c r="B11" s="29" t="s">
        <v>16</v>
      </c>
      <c r="C11" s="39">
        <v>7.0</v>
      </c>
      <c r="D11" s="39">
        <v>1.0</v>
      </c>
      <c r="E11" s="40">
        <v>15.0</v>
      </c>
      <c r="F11" s="39">
        <v>8.0</v>
      </c>
      <c r="G11" s="40">
        <v>15.0</v>
      </c>
      <c r="H11" s="39">
        <f t="shared" si="1"/>
        <v>100</v>
      </c>
      <c r="I11" s="82">
        <f t="shared" si="2"/>
        <v>100</v>
      </c>
      <c r="J11" s="39">
        <v>7.0</v>
      </c>
      <c r="K11" s="39">
        <v>3.0</v>
      </c>
      <c r="L11" s="40">
        <v>18.0</v>
      </c>
      <c r="M11" s="39">
        <f t="shared" si="3"/>
        <v>18</v>
      </c>
      <c r="N11" s="82">
        <f t="shared" si="39"/>
        <v>33</v>
      </c>
      <c r="O11" s="39">
        <f t="shared" si="4"/>
        <v>100</v>
      </c>
      <c r="P11" s="39">
        <f t="shared" si="40"/>
        <v>100</v>
      </c>
      <c r="Q11" s="141">
        <v>10.0</v>
      </c>
      <c r="R11" s="141">
        <v>5.0</v>
      </c>
      <c r="S11" s="40">
        <v>15.0</v>
      </c>
      <c r="T11" s="39">
        <f t="shared" si="5"/>
        <v>33</v>
      </c>
      <c r="U11" s="82">
        <f t="shared" si="41"/>
        <v>48</v>
      </c>
      <c r="V11" s="39">
        <f t="shared" si="6"/>
        <v>97.05882353</v>
      </c>
      <c r="W11" s="82">
        <f t="shared" si="42"/>
        <v>100</v>
      </c>
      <c r="X11" s="40">
        <v>13.0</v>
      </c>
      <c r="Y11" s="40">
        <v>4.0</v>
      </c>
      <c r="Z11" s="40">
        <v>9.0</v>
      </c>
      <c r="AA11" s="82">
        <f t="shared" si="7"/>
        <v>50</v>
      </c>
      <c r="AB11" s="82">
        <f t="shared" si="43"/>
        <v>57</v>
      </c>
      <c r="AC11" s="82">
        <f t="shared" si="8"/>
        <v>98.03921569</v>
      </c>
      <c r="AD11" s="82">
        <f t="shared" si="44"/>
        <v>100</v>
      </c>
      <c r="AE11" s="40">
        <v>14.0</v>
      </c>
      <c r="AF11" s="40">
        <v>3.0</v>
      </c>
      <c r="AG11" s="40">
        <v>12.0</v>
      </c>
      <c r="AH11" s="40">
        <f t="shared" si="9"/>
        <v>67</v>
      </c>
      <c r="AI11" s="82">
        <f t="shared" si="45"/>
        <v>69</v>
      </c>
      <c r="AJ11" s="142">
        <f t="shared" si="10"/>
        <v>98.52941176</v>
      </c>
      <c r="AK11" s="83">
        <f t="shared" si="46"/>
        <v>100</v>
      </c>
      <c r="AL11" s="142">
        <v>10.0</v>
      </c>
      <c r="AM11" s="142">
        <v>3.0</v>
      </c>
      <c r="AN11" s="142">
        <v>11.0</v>
      </c>
      <c r="AO11" s="142">
        <f t="shared" si="11"/>
        <v>80</v>
      </c>
      <c r="AP11" s="142">
        <f t="shared" si="12"/>
        <v>80</v>
      </c>
      <c r="AQ11" s="142">
        <f t="shared" si="13"/>
        <v>98.7654321</v>
      </c>
      <c r="AR11" s="142">
        <f t="shared" si="14"/>
        <v>100</v>
      </c>
      <c r="AS11" s="142">
        <v>9.0</v>
      </c>
      <c r="AT11" s="142">
        <v>4.0</v>
      </c>
      <c r="AU11" s="142">
        <v>12.0</v>
      </c>
      <c r="AV11" s="142">
        <f t="shared" si="15"/>
        <v>93</v>
      </c>
      <c r="AW11" s="142">
        <f t="shared" si="16"/>
        <v>92</v>
      </c>
      <c r="AX11" s="142">
        <f t="shared" si="17"/>
        <v>96.875</v>
      </c>
      <c r="AY11" s="142">
        <f t="shared" si="18"/>
        <v>96.84210526</v>
      </c>
      <c r="AZ11" s="142">
        <v>7.0</v>
      </c>
      <c r="BA11" s="142">
        <v>4.0</v>
      </c>
      <c r="BB11" s="142">
        <v>10.0</v>
      </c>
      <c r="BC11" s="142">
        <f t="shared" si="19"/>
        <v>104</v>
      </c>
      <c r="BD11" s="142">
        <f t="shared" si="20"/>
        <v>102</v>
      </c>
      <c r="BE11" s="142">
        <f t="shared" si="21"/>
        <v>95.41284404</v>
      </c>
      <c r="BF11" s="142">
        <f t="shared" si="22"/>
        <v>95.3271028</v>
      </c>
      <c r="BG11" s="142">
        <v>9.0</v>
      </c>
      <c r="BH11" s="142">
        <v>3.0</v>
      </c>
      <c r="BI11" s="142">
        <v>9.0</v>
      </c>
      <c r="BJ11" s="142">
        <f t="shared" si="23"/>
        <v>116</v>
      </c>
      <c r="BK11" s="142">
        <f t="shared" si="24"/>
        <v>111</v>
      </c>
      <c r="BL11" s="142">
        <f t="shared" si="25"/>
        <v>95.8677686</v>
      </c>
      <c r="BM11" s="142">
        <f t="shared" si="26"/>
        <v>95.68965517</v>
      </c>
      <c r="BN11" s="142">
        <v>11.0</v>
      </c>
      <c r="BO11" s="142">
        <v>4.0</v>
      </c>
      <c r="BP11" s="142">
        <v>16.0</v>
      </c>
      <c r="BQ11" s="142">
        <f t="shared" si="27"/>
        <v>131</v>
      </c>
      <c r="BR11" s="142">
        <f t="shared" si="28"/>
        <v>127</v>
      </c>
      <c r="BS11" s="142">
        <f t="shared" si="29"/>
        <v>94.92753623</v>
      </c>
      <c r="BT11" s="142">
        <f t="shared" si="30"/>
        <v>96.21212121</v>
      </c>
      <c r="BU11" s="142">
        <v>8.0</v>
      </c>
      <c r="BV11" s="142">
        <v>5.0</v>
      </c>
      <c r="BW11" s="142">
        <v>20.0</v>
      </c>
      <c r="BX11" s="142">
        <f t="shared" si="31"/>
        <v>144</v>
      </c>
      <c r="BY11" s="142">
        <f t="shared" si="32"/>
        <v>147</v>
      </c>
      <c r="BZ11" s="142">
        <f t="shared" si="33"/>
        <v>95.36423841</v>
      </c>
      <c r="CA11" s="142">
        <f t="shared" si="34"/>
        <v>95.45454545</v>
      </c>
      <c r="CB11" s="142">
        <v>8.0</v>
      </c>
      <c r="CC11" s="142">
        <v>3.0</v>
      </c>
      <c r="CD11" s="142">
        <v>10.0</v>
      </c>
      <c r="CE11" s="142">
        <f t="shared" si="35"/>
        <v>155</v>
      </c>
      <c r="CF11" s="142">
        <f t="shared" si="36"/>
        <v>157</v>
      </c>
      <c r="CG11" s="142">
        <f t="shared" si="37"/>
        <v>95.67901235</v>
      </c>
      <c r="CH11" s="142">
        <f t="shared" si="38"/>
        <v>95.73170732</v>
      </c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  <c r="CT11" s="142"/>
      <c r="CU11" s="142"/>
      <c r="CV11" s="142"/>
    </row>
    <row r="12" ht="15.75" customHeight="1">
      <c r="A12" s="29">
        <v>7.0</v>
      </c>
      <c r="B12" s="29" t="s">
        <v>17</v>
      </c>
      <c r="C12" s="39">
        <v>7.0</v>
      </c>
      <c r="D12" s="39">
        <v>1.0</v>
      </c>
      <c r="E12" s="40">
        <v>15.0</v>
      </c>
      <c r="F12" s="39">
        <v>8.0</v>
      </c>
      <c r="G12" s="40">
        <v>15.0</v>
      </c>
      <c r="H12" s="39">
        <f t="shared" si="1"/>
        <v>100</v>
      </c>
      <c r="I12" s="82">
        <f t="shared" si="2"/>
        <v>100</v>
      </c>
      <c r="J12" s="39">
        <v>6.0</v>
      </c>
      <c r="K12" s="39">
        <v>2.0</v>
      </c>
      <c r="L12" s="40">
        <v>17.0</v>
      </c>
      <c r="M12" s="39">
        <f t="shared" si="3"/>
        <v>16</v>
      </c>
      <c r="N12" s="82">
        <f t="shared" si="39"/>
        <v>32</v>
      </c>
      <c r="O12" s="39">
        <f t="shared" si="4"/>
        <v>88.88888889</v>
      </c>
      <c r="P12" s="39">
        <f t="shared" si="40"/>
        <v>96.96969697</v>
      </c>
      <c r="Q12" s="141">
        <v>11.0</v>
      </c>
      <c r="R12" s="141">
        <v>5.0</v>
      </c>
      <c r="S12" s="40">
        <v>15.0</v>
      </c>
      <c r="T12" s="39">
        <f t="shared" si="5"/>
        <v>32</v>
      </c>
      <c r="U12" s="82">
        <f t="shared" si="41"/>
        <v>47</v>
      </c>
      <c r="V12" s="39">
        <f t="shared" si="6"/>
        <v>94.11764706</v>
      </c>
      <c r="W12" s="82">
        <f t="shared" si="42"/>
        <v>97.91666667</v>
      </c>
      <c r="X12" s="40">
        <v>13.0</v>
      </c>
      <c r="Y12" s="40">
        <v>4.0</v>
      </c>
      <c r="Z12" s="40">
        <v>6.0</v>
      </c>
      <c r="AA12" s="82">
        <f t="shared" si="7"/>
        <v>49</v>
      </c>
      <c r="AB12" s="82">
        <f t="shared" si="43"/>
        <v>53</v>
      </c>
      <c r="AC12" s="82">
        <f t="shared" si="8"/>
        <v>96.07843137</v>
      </c>
      <c r="AD12" s="82">
        <f t="shared" si="44"/>
        <v>92.98245614</v>
      </c>
      <c r="AE12" s="40">
        <v>14.0</v>
      </c>
      <c r="AF12" s="40">
        <v>3.0</v>
      </c>
      <c r="AG12" s="40">
        <v>12.0</v>
      </c>
      <c r="AH12" s="40">
        <f t="shared" si="9"/>
        <v>66</v>
      </c>
      <c r="AI12" s="82">
        <f t="shared" si="45"/>
        <v>65</v>
      </c>
      <c r="AJ12" s="142">
        <f t="shared" si="10"/>
        <v>97.05882353</v>
      </c>
      <c r="AK12" s="83">
        <f t="shared" si="46"/>
        <v>94.20289855</v>
      </c>
      <c r="AL12" s="142">
        <v>9.0</v>
      </c>
      <c r="AM12" s="142">
        <v>3.0</v>
      </c>
      <c r="AN12" s="142">
        <v>11.0</v>
      </c>
      <c r="AO12" s="142">
        <f t="shared" si="11"/>
        <v>78</v>
      </c>
      <c r="AP12" s="142">
        <f t="shared" si="12"/>
        <v>76</v>
      </c>
      <c r="AQ12" s="142">
        <f t="shared" si="13"/>
        <v>96.2962963</v>
      </c>
      <c r="AR12" s="142">
        <f t="shared" si="14"/>
        <v>95</v>
      </c>
      <c r="AS12" s="142">
        <v>10.0</v>
      </c>
      <c r="AT12" s="142">
        <v>4.0</v>
      </c>
      <c r="AU12" s="142">
        <v>12.0</v>
      </c>
      <c r="AV12" s="142">
        <f t="shared" si="15"/>
        <v>92</v>
      </c>
      <c r="AW12" s="142">
        <f t="shared" si="16"/>
        <v>88</v>
      </c>
      <c r="AX12" s="142">
        <f t="shared" si="17"/>
        <v>95.83333333</v>
      </c>
      <c r="AY12" s="142">
        <f t="shared" si="18"/>
        <v>92.63157895</v>
      </c>
      <c r="AZ12" s="142">
        <v>9.0</v>
      </c>
      <c r="BA12" s="142">
        <v>4.0</v>
      </c>
      <c r="BB12" s="142">
        <v>12.0</v>
      </c>
      <c r="BC12" s="142">
        <f t="shared" si="19"/>
        <v>105</v>
      </c>
      <c r="BD12" s="142">
        <f t="shared" si="20"/>
        <v>100</v>
      </c>
      <c r="BE12" s="142">
        <f t="shared" si="21"/>
        <v>96.33027523</v>
      </c>
      <c r="BF12" s="142">
        <f t="shared" si="22"/>
        <v>93.45794393</v>
      </c>
      <c r="BG12" s="142">
        <v>8.0</v>
      </c>
      <c r="BH12" s="142">
        <v>3.0</v>
      </c>
      <c r="BI12" s="142">
        <v>9.0</v>
      </c>
      <c r="BJ12" s="142">
        <f t="shared" si="23"/>
        <v>116</v>
      </c>
      <c r="BK12" s="142">
        <f t="shared" si="24"/>
        <v>109</v>
      </c>
      <c r="BL12" s="142">
        <f t="shared" si="25"/>
        <v>95.8677686</v>
      </c>
      <c r="BM12" s="142">
        <f t="shared" si="26"/>
        <v>93.96551724</v>
      </c>
      <c r="BN12" s="142">
        <v>12.0</v>
      </c>
      <c r="BO12" s="142">
        <v>5.0</v>
      </c>
      <c r="BP12" s="142">
        <v>16.0</v>
      </c>
      <c r="BQ12" s="142">
        <f t="shared" si="27"/>
        <v>133</v>
      </c>
      <c r="BR12" s="142">
        <f t="shared" si="28"/>
        <v>125</v>
      </c>
      <c r="BS12" s="142">
        <f t="shared" si="29"/>
        <v>96.37681159</v>
      </c>
      <c r="BT12" s="142">
        <f t="shared" si="30"/>
        <v>94.6969697</v>
      </c>
      <c r="BU12" s="142">
        <v>8.0</v>
      </c>
      <c r="BV12" s="142">
        <v>5.0</v>
      </c>
      <c r="BW12" s="142">
        <v>22.0</v>
      </c>
      <c r="BX12" s="142">
        <f t="shared" si="31"/>
        <v>146</v>
      </c>
      <c r="BY12" s="142">
        <f t="shared" si="32"/>
        <v>147</v>
      </c>
      <c r="BZ12" s="142">
        <f t="shared" si="33"/>
        <v>96.68874172</v>
      </c>
      <c r="CA12" s="142">
        <f t="shared" si="34"/>
        <v>95.45454545</v>
      </c>
      <c r="CB12" s="142">
        <v>7.0</v>
      </c>
      <c r="CC12" s="142">
        <v>3.0</v>
      </c>
      <c r="CD12" s="142">
        <v>8.0</v>
      </c>
      <c r="CE12" s="142">
        <f t="shared" si="35"/>
        <v>156</v>
      </c>
      <c r="CF12" s="142">
        <f t="shared" si="36"/>
        <v>155</v>
      </c>
      <c r="CG12" s="142">
        <f t="shared" si="37"/>
        <v>96.2962963</v>
      </c>
      <c r="CH12" s="142">
        <f t="shared" si="38"/>
        <v>94.51219512</v>
      </c>
      <c r="CI12" s="142"/>
      <c r="CJ12" s="142"/>
      <c r="CK12" s="142"/>
      <c r="CL12" s="142"/>
      <c r="CM12" s="142"/>
      <c r="CN12" s="142"/>
      <c r="CO12" s="142"/>
      <c r="CP12" s="142"/>
      <c r="CQ12" s="142"/>
      <c r="CR12" s="142"/>
      <c r="CS12" s="142"/>
      <c r="CT12" s="142"/>
      <c r="CU12" s="142"/>
      <c r="CV12" s="142"/>
    </row>
    <row r="13" ht="15.75" customHeight="1">
      <c r="A13" s="29">
        <v>8.0</v>
      </c>
      <c r="B13" s="29" t="s">
        <v>18</v>
      </c>
      <c r="C13" s="39">
        <v>4.0</v>
      </c>
      <c r="D13" s="39">
        <v>0.0</v>
      </c>
      <c r="E13" s="40">
        <v>4.0</v>
      </c>
      <c r="F13" s="39">
        <v>4.0</v>
      </c>
      <c r="G13" s="40">
        <v>4.0</v>
      </c>
      <c r="H13" s="39">
        <f t="shared" si="1"/>
        <v>50</v>
      </c>
      <c r="I13" s="82">
        <f t="shared" si="2"/>
        <v>26.66666667</v>
      </c>
      <c r="J13" s="39">
        <v>6.0</v>
      </c>
      <c r="K13" s="39">
        <v>2.0</v>
      </c>
      <c r="L13" s="40">
        <v>18.0</v>
      </c>
      <c r="M13" s="39">
        <f t="shared" si="3"/>
        <v>12</v>
      </c>
      <c r="N13" s="82">
        <f t="shared" si="39"/>
        <v>22</v>
      </c>
      <c r="O13" s="39">
        <f t="shared" si="4"/>
        <v>66.66666667</v>
      </c>
      <c r="P13" s="39">
        <f t="shared" si="40"/>
        <v>66.66666667</v>
      </c>
      <c r="Q13" s="141">
        <v>11.0</v>
      </c>
      <c r="R13" s="141">
        <v>5.0</v>
      </c>
      <c r="S13" s="40">
        <v>15.0</v>
      </c>
      <c r="T13" s="39">
        <f t="shared" si="5"/>
        <v>28</v>
      </c>
      <c r="U13" s="82">
        <f t="shared" si="41"/>
        <v>37</v>
      </c>
      <c r="V13" s="39">
        <f t="shared" si="6"/>
        <v>82.35294118</v>
      </c>
      <c r="W13" s="82">
        <f t="shared" si="42"/>
        <v>77.08333333</v>
      </c>
      <c r="X13" s="40">
        <v>10.0</v>
      </c>
      <c r="Y13" s="40">
        <v>2.0</v>
      </c>
      <c r="Z13" s="40">
        <v>9.0</v>
      </c>
      <c r="AA13" s="82">
        <f t="shared" si="7"/>
        <v>40</v>
      </c>
      <c r="AB13" s="82">
        <f t="shared" si="43"/>
        <v>46</v>
      </c>
      <c r="AC13" s="82">
        <f t="shared" si="8"/>
        <v>78.43137255</v>
      </c>
      <c r="AD13" s="82">
        <f t="shared" si="44"/>
        <v>80.70175439</v>
      </c>
      <c r="AE13" s="40">
        <v>11.0</v>
      </c>
      <c r="AF13" s="40">
        <v>2.0</v>
      </c>
      <c r="AG13" s="40">
        <v>9.0</v>
      </c>
      <c r="AH13" s="40">
        <f t="shared" si="9"/>
        <v>53</v>
      </c>
      <c r="AI13" s="82">
        <f t="shared" si="45"/>
        <v>55</v>
      </c>
      <c r="AJ13" s="142">
        <f t="shared" si="10"/>
        <v>77.94117647</v>
      </c>
      <c r="AK13" s="83">
        <f t="shared" si="46"/>
        <v>79.71014493</v>
      </c>
      <c r="AL13" s="142">
        <v>9.0</v>
      </c>
      <c r="AM13" s="142">
        <v>3.0</v>
      </c>
      <c r="AN13" s="142">
        <v>11.0</v>
      </c>
      <c r="AO13" s="142">
        <f t="shared" si="11"/>
        <v>65</v>
      </c>
      <c r="AP13" s="142">
        <f t="shared" si="12"/>
        <v>66</v>
      </c>
      <c r="AQ13" s="142">
        <f t="shared" si="13"/>
        <v>80.24691358</v>
      </c>
      <c r="AR13" s="142">
        <f t="shared" si="14"/>
        <v>82.5</v>
      </c>
      <c r="AS13" s="142">
        <v>11.0</v>
      </c>
      <c r="AT13" s="142">
        <v>4.0</v>
      </c>
      <c r="AU13" s="142">
        <v>15.0</v>
      </c>
      <c r="AV13" s="142">
        <f t="shared" si="15"/>
        <v>80</v>
      </c>
      <c r="AW13" s="142">
        <f t="shared" si="16"/>
        <v>81</v>
      </c>
      <c r="AX13" s="142">
        <f t="shared" si="17"/>
        <v>83.33333333</v>
      </c>
      <c r="AY13" s="142">
        <f t="shared" si="18"/>
        <v>85.26315789</v>
      </c>
      <c r="AZ13" s="142">
        <v>9.0</v>
      </c>
      <c r="BA13" s="142">
        <v>4.0</v>
      </c>
      <c r="BB13" s="142">
        <v>12.0</v>
      </c>
      <c r="BC13" s="142">
        <f t="shared" si="19"/>
        <v>93</v>
      </c>
      <c r="BD13" s="142">
        <f t="shared" si="20"/>
        <v>93</v>
      </c>
      <c r="BE13" s="142">
        <f t="shared" si="21"/>
        <v>85.32110092</v>
      </c>
      <c r="BF13" s="142">
        <f t="shared" si="22"/>
        <v>86.91588785</v>
      </c>
      <c r="BG13" s="142">
        <v>9.0</v>
      </c>
      <c r="BH13" s="142">
        <v>3.0</v>
      </c>
      <c r="BI13" s="142">
        <v>9.0</v>
      </c>
      <c r="BJ13" s="142">
        <f t="shared" si="23"/>
        <v>105</v>
      </c>
      <c r="BK13" s="142">
        <f t="shared" si="24"/>
        <v>102</v>
      </c>
      <c r="BL13" s="142">
        <f t="shared" si="25"/>
        <v>86.7768595</v>
      </c>
      <c r="BM13" s="142">
        <f t="shared" si="26"/>
        <v>87.93103448</v>
      </c>
      <c r="BN13" s="142">
        <v>12.0</v>
      </c>
      <c r="BO13" s="142">
        <v>5.0</v>
      </c>
      <c r="BP13" s="142">
        <v>12.0</v>
      </c>
      <c r="BQ13" s="142">
        <f t="shared" si="27"/>
        <v>122</v>
      </c>
      <c r="BR13" s="142">
        <f t="shared" si="28"/>
        <v>114</v>
      </c>
      <c r="BS13" s="142">
        <f t="shared" si="29"/>
        <v>88.4057971</v>
      </c>
      <c r="BT13" s="142">
        <f t="shared" si="30"/>
        <v>86.36363636</v>
      </c>
      <c r="BU13" s="142">
        <v>7.0</v>
      </c>
      <c r="BV13" s="142">
        <v>5.0</v>
      </c>
      <c r="BW13" s="142">
        <v>22.0</v>
      </c>
      <c r="BX13" s="142">
        <f t="shared" si="31"/>
        <v>134</v>
      </c>
      <c r="BY13" s="142">
        <f t="shared" si="32"/>
        <v>136</v>
      </c>
      <c r="BZ13" s="142">
        <f t="shared" si="33"/>
        <v>88.74172185</v>
      </c>
      <c r="CA13" s="142">
        <f t="shared" si="34"/>
        <v>88.31168831</v>
      </c>
      <c r="CB13" s="142">
        <v>8.0</v>
      </c>
      <c r="CC13" s="142">
        <v>3.0</v>
      </c>
      <c r="CD13" s="142">
        <v>10.0</v>
      </c>
      <c r="CE13" s="142">
        <f t="shared" si="35"/>
        <v>145</v>
      </c>
      <c r="CF13" s="142">
        <f t="shared" si="36"/>
        <v>146</v>
      </c>
      <c r="CG13" s="142">
        <f t="shared" si="37"/>
        <v>89.50617284</v>
      </c>
      <c r="CH13" s="142">
        <f t="shared" si="38"/>
        <v>89.02439024</v>
      </c>
      <c r="CI13" s="142"/>
      <c r="CJ13" s="142"/>
      <c r="CK13" s="142"/>
      <c r="CL13" s="142"/>
      <c r="CM13" s="142"/>
      <c r="CN13" s="142"/>
      <c r="CO13" s="142"/>
      <c r="CP13" s="142"/>
      <c r="CQ13" s="142"/>
      <c r="CR13" s="142"/>
      <c r="CS13" s="142"/>
      <c r="CT13" s="142"/>
      <c r="CU13" s="142"/>
      <c r="CV13" s="142"/>
    </row>
    <row r="14" ht="15.75" customHeight="1">
      <c r="A14" s="29">
        <v>9.0</v>
      </c>
      <c r="B14" s="29" t="s">
        <v>19</v>
      </c>
      <c r="C14" s="39">
        <v>7.0</v>
      </c>
      <c r="D14" s="39">
        <v>1.0</v>
      </c>
      <c r="E14" s="40">
        <v>15.0</v>
      </c>
      <c r="F14" s="39">
        <v>8.0</v>
      </c>
      <c r="G14" s="40">
        <v>15.0</v>
      </c>
      <c r="H14" s="39">
        <f t="shared" si="1"/>
        <v>100</v>
      </c>
      <c r="I14" s="82">
        <f t="shared" si="2"/>
        <v>100</v>
      </c>
      <c r="J14" s="39">
        <v>7.0</v>
      </c>
      <c r="K14" s="39">
        <v>2.0</v>
      </c>
      <c r="L14" s="40">
        <v>13.0</v>
      </c>
      <c r="M14" s="39">
        <f t="shared" si="3"/>
        <v>17</v>
      </c>
      <c r="N14" s="82">
        <f t="shared" si="39"/>
        <v>28</v>
      </c>
      <c r="O14" s="39">
        <f t="shared" si="4"/>
        <v>94.44444444</v>
      </c>
      <c r="P14" s="39">
        <f t="shared" si="40"/>
        <v>84.84848485</v>
      </c>
      <c r="Q14" s="141">
        <v>11.0</v>
      </c>
      <c r="R14" s="141">
        <v>4.0</v>
      </c>
      <c r="S14" s="40">
        <v>15.0</v>
      </c>
      <c r="T14" s="39">
        <f t="shared" si="5"/>
        <v>32</v>
      </c>
      <c r="U14" s="82">
        <f t="shared" si="41"/>
        <v>43</v>
      </c>
      <c r="V14" s="39">
        <f t="shared" si="6"/>
        <v>94.11764706</v>
      </c>
      <c r="W14" s="82">
        <f t="shared" si="42"/>
        <v>89.58333333</v>
      </c>
      <c r="X14" s="40">
        <v>7.0</v>
      </c>
      <c r="Y14" s="40">
        <v>2.0</v>
      </c>
      <c r="Z14" s="40">
        <v>9.0</v>
      </c>
      <c r="AA14" s="82">
        <f t="shared" si="7"/>
        <v>41</v>
      </c>
      <c r="AB14" s="82">
        <f t="shared" si="43"/>
        <v>52</v>
      </c>
      <c r="AC14" s="82">
        <f t="shared" si="8"/>
        <v>80.39215686</v>
      </c>
      <c r="AD14" s="82">
        <f t="shared" si="44"/>
        <v>91.22807018</v>
      </c>
      <c r="AE14" s="40">
        <v>14.0</v>
      </c>
      <c r="AF14" s="40">
        <v>3.0</v>
      </c>
      <c r="AG14" s="40">
        <v>12.0</v>
      </c>
      <c r="AH14" s="40">
        <f t="shared" si="9"/>
        <v>58</v>
      </c>
      <c r="AI14" s="82">
        <f t="shared" si="45"/>
        <v>64</v>
      </c>
      <c r="AJ14" s="142">
        <f t="shared" si="10"/>
        <v>85.29411765</v>
      </c>
      <c r="AK14" s="83">
        <f t="shared" si="46"/>
        <v>92.75362319</v>
      </c>
      <c r="AL14" s="142">
        <v>9.0</v>
      </c>
      <c r="AM14" s="142">
        <v>2.0</v>
      </c>
      <c r="AN14" s="142">
        <v>11.0</v>
      </c>
      <c r="AO14" s="142">
        <f t="shared" si="11"/>
        <v>69</v>
      </c>
      <c r="AP14" s="142">
        <f t="shared" si="12"/>
        <v>75</v>
      </c>
      <c r="AQ14" s="142">
        <f t="shared" si="13"/>
        <v>85.18518519</v>
      </c>
      <c r="AR14" s="142">
        <f t="shared" si="14"/>
        <v>93.75</v>
      </c>
      <c r="AS14" s="142">
        <v>11.0</v>
      </c>
      <c r="AT14" s="142">
        <v>4.0</v>
      </c>
      <c r="AU14" s="142">
        <v>13.0</v>
      </c>
      <c r="AV14" s="142">
        <f t="shared" si="15"/>
        <v>84</v>
      </c>
      <c r="AW14" s="142">
        <f t="shared" si="16"/>
        <v>88</v>
      </c>
      <c r="AX14" s="142">
        <f t="shared" si="17"/>
        <v>87.5</v>
      </c>
      <c r="AY14" s="142">
        <f t="shared" si="18"/>
        <v>92.63157895</v>
      </c>
      <c r="AZ14" s="142">
        <v>7.0</v>
      </c>
      <c r="BA14" s="142">
        <v>3.0</v>
      </c>
      <c r="BB14" s="142">
        <v>10.0</v>
      </c>
      <c r="BC14" s="142">
        <f t="shared" si="19"/>
        <v>94</v>
      </c>
      <c r="BD14" s="142">
        <f t="shared" si="20"/>
        <v>98</v>
      </c>
      <c r="BE14" s="142">
        <f t="shared" si="21"/>
        <v>86.23853211</v>
      </c>
      <c r="BF14" s="142">
        <f t="shared" si="22"/>
        <v>91.58878505</v>
      </c>
      <c r="BG14" s="142">
        <v>8.0</v>
      </c>
      <c r="BH14" s="142">
        <v>3.0</v>
      </c>
      <c r="BI14" s="142">
        <v>9.0</v>
      </c>
      <c r="BJ14" s="142">
        <f t="shared" si="23"/>
        <v>105</v>
      </c>
      <c r="BK14" s="142">
        <f t="shared" si="24"/>
        <v>107</v>
      </c>
      <c r="BL14" s="142">
        <f t="shared" si="25"/>
        <v>86.7768595</v>
      </c>
      <c r="BM14" s="142">
        <f t="shared" si="26"/>
        <v>92.24137931</v>
      </c>
      <c r="BN14" s="142">
        <v>11.0</v>
      </c>
      <c r="BO14" s="142">
        <v>3.0</v>
      </c>
      <c r="BP14" s="142">
        <v>14.0</v>
      </c>
      <c r="BQ14" s="142">
        <f t="shared" si="27"/>
        <v>119</v>
      </c>
      <c r="BR14" s="142">
        <f t="shared" si="28"/>
        <v>121</v>
      </c>
      <c r="BS14" s="142">
        <f t="shared" si="29"/>
        <v>86.23188406</v>
      </c>
      <c r="BT14" s="142">
        <f t="shared" si="30"/>
        <v>91.66666667</v>
      </c>
      <c r="BU14" s="142">
        <v>6.0</v>
      </c>
      <c r="BV14" s="142">
        <v>5.0</v>
      </c>
      <c r="BW14" s="142">
        <v>18.0</v>
      </c>
      <c r="BX14" s="142">
        <f t="shared" si="31"/>
        <v>130</v>
      </c>
      <c r="BY14" s="142">
        <f t="shared" si="32"/>
        <v>139</v>
      </c>
      <c r="BZ14" s="142">
        <f t="shared" si="33"/>
        <v>86.09271523</v>
      </c>
      <c r="CA14" s="142">
        <f t="shared" si="34"/>
        <v>90.25974026</v>
      </c>
      <c r="CB14" s="142">
        <v>7.0</v>
      </c>
      <c r="CC14" s="142">
        <v>2.0</v>
      </c>
      <c r="CD14" s="142">
        <v>10.0</v>
      </c>
      <c r="CE14" s="142">
        <f t="shared" si="35"/>
        <v>139</v>
      </c>
      <c r="CF14" s="142">
        <f t="shared" si="36"/>
        <v>149</v>
      </c>
      <c r="CG14" s="142">
        <f t="shared" si="37"/>
        <v>85.80246914</v>
      </c>
      <c r="CH14" s="142">
        <f t="shared" si="38"/>
        <v>90.85365854</v>
      </c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</row>
    <row r="15" ht="15.75" customHeight="1">
      <c r="A15" s="29">
        <v>10.0</v>
      </c>
      <c r="B15" s="29" t="s">
        <v>20</v>
      </c>
      <c r="C15" s="39">
        <v>7.0</v>
      </c>
      <c r="D15" s="39">
        <v>1.0</v>
      </c>
      <c r="E15" s="40">
        <v>15.0</v>
      </c>
      <c r="F15" s="39">
        <v>8.0</v>
      </c>
      <c r="G15" s="40">
        <v>15.0</v>
      </c>
      <c r="H15" s="39">
        <f t="shared" si="1"/>
        <v>100</v>
      </c>
      <c r="I15" s="82">
        <f t="shared" si="2"/>
        <v>100</v>
      </c>
      <c r="J15" s="39">
        <v>6.0</v>
      </c>
      <c r="K15" s="39">
        <v>3.0</v>
      </c>
      <c r="L15" s="40">
        <v>18.0</v>
      </c>
      <c r="M15" s="39">
        <f t="shared" si="3"/>
        <v>17</v>
      </c>
      <c r="N15" s="82">
        <f t="shared" si="39"/>
        <v>33</v>
      </c>
      <c r="O15" s="39">
        <f t="shared" si="4"/>
        <v>94.44444444</v>
      </c>
      <c r="P15" s="39">
        <f t="shared" si="40"/>
        <v>100</v>
      </c>
      <c r="Q15" s="141">
        <v>10.0</v>
      </c>
      <c r="R15" s="141">
        <v>4.0</v>
      </c>
      <c r="S15" s="40">
        <v>15.0</v>
      </c>
      <c r="T15" s="39">
        <f t="shared" si="5"/>
        <v>31</v>
      </c>
      <c r="U15" s="82">
        <f t="shared" si="41"/>
        <v>48</v>
      </c>
      <c r="V15" s="39">
        <f t="shared" si="6"/>
        <v>91.17647059</v>
      </c>
      <c r="W15" s="82">
        <f t="shared" si="42"/>
        <v>100</v>
      </c>
      <c r="X15" s="40">
        <v>11.0</v>
      </c>
      <c r="Y15" s="40">
        <v>3.0</v>
      </c>
      <c r="Z15" s="40">
        <v>3.0</v>
      </c>
      <c r="AA15" s="82">
        <f t="shared" si="7"/>
        <v>45</v>
      </c>
      <c r="AB15" s="82">
        <f t="shared" si="43"/>
        <v>51</v>
      </c>
      <c r="AC15" s="82">
        <f t="shared" si="8"/>
        <v>88.23529412</v>
      </c>
      <c r="AD15" s="82">
        <f t="shared" si="44"/>
        <v>89.47368421</v>
      </c>
      <c r="AE15" s="40">
        <v>12.0</v>
      </c>
      <c r="AF15" s="40">
        <v>3.0</v>
      </c>
      <c r="AG15" s="40">
        <v>9.0</v>
      </c>
      <c r="AH15" s="40">
        <f t="shared" si="9"/>
        <v>60</v>
      </c>
      <c r="AI15" s="82">
        <f t="shared" si="45"/>
        <v>60</v>
      </c>
      <c r="AJ15" s="142">
        <f t="shared" si="10"/>
        <v>88.23529412</v>
      </c>
      <c r="AK15" s="83">
        <f t="shared" si="46"/>
        <v>86.95652174</v>
      </c>
      <c r="AL15" s="142">
        <v>7.0</v>
      </c>
      <c r="AM15" s="142">
        <v>2.0</v>
      </c>
      <c r="AN15" s="142">
        <v>8.0</v>
      </c>
      <c r="AO15" s="142">
        <f t="shared" si="11"/>
        <v>69</v>
      </c>
      <c r="AP15" s="142">
        <f t="shared" si="12"/>
        <v>68</v>
      </c>
      <c r="AQ15" s="142">
        <f t="shared" si="13"/>
        <v>85.18518519</v>
      </c>
      <c r="AR15" s="142">
        <f t="shared" si="14"/>
        <v>85</v>
      </c>
      <c r="AS15" s="142">
        <v>10.0</v>
      </c>
      <c r="AT15" s="142">
        <v>4.0</v>
      </c>
      <c r="AU15" s="142">
        <v>12.0</v>
      </c>
      <c r="AV15" s="142">
        <f t="shared" si="15"/>
        <v>83</v>
      </c>
      <c r="AW15" s="142">
        <f t="shared" si="16"/>
        <v>80</v>
      </c>
      <c r="AX15" s="142">
        <f t="shared" si="17"/>
        <v>86.45833333</v>
      </c>
      <c r="AY15" s="142">
        <f t="shared" si="18"/>
        <v>84.21052632</v>
      </c>
      <c r="AZ15" s="142">
        <v>9.0</v>
      </c>
      <c r="BA15" s="142">
        <v>4.0</v>
      </c>
      <c r="BB15" s="142">
        <v>10.0</v>
      </c>
      <c r="BC15" s="142">
        <f t="shared" si="19"/>
        <v>96</v>
      </c>
      <c r="BD15" s="142">
        <f t="shared" si="20"/>
        <v>90</v>
      </c>
      <c r="BE15" s="142">
        <f t="shared" si="21"/>
        <v>88.0733945</v>
      </c>
      <c r="BF15" s="142">
        <f t="shared" si="22"/>
        <v>84.11214953</v>
      </c>
      <c r="BG15" s="142">
        <v>6.0</v>
      </c>
      <c r="BH15" s="142">
        <v>1.0</v>
      </c>
      <c r="BI15" s="142">
        <v>9.0</v>
      </c>
      <c r="BJ15" s="142">
        <f t="shared" si="23"/>
        <v>103</v>
      </c>
      <c r="BK15" s="142">
        <f t="shared" si="24"/>
        <v>99</v>
      </c>
      <c r="BL15" s="142">
        <f t="shared" si="25"/>
        <v>85.12396694</v>
      </c>
      <c r="BM15" s="142">
        <f t="shared" si="26"/>
        <v>85.34482759</v>
      </c>
      <c r="BN15" s="142">
        <v>11.0</v>
      </c>
      <c r="BO15" s="142">
        <v>5.0</v>
      </c>
      <c r="BP15" s="142">
        <v>14.0</v>
      </c>
      <c r="BQ15" s="142">
        <f t="shared" si="27"/>
        <v>119</v>
      </c>
      <c r="BR15" s="142">
        <f t="shared" si="28"/>
        <v>113</v>
      </c>
      <c r="BS15" s="142">
        <f t="shared" si="29"/>
        <v>86.23188406</v>
      </c>
      <c r="BT15" s="142">
        <f t="shared" si="30"/>
        <v>85.60606061</v>
      </c>
      <c r="BU15" s="142">
        <v>4.0</v>
      </c>
      <c r="BV15" s="142">
        <v>4.0</v>
      </c>
      <c r="BW15" s="142">
        <v>6.0</v>
      </c>
      <c r="BX15" s="142">
        <f t="shared" si="31"/>
        <v>127</v>
      </c>
      <c r="BY15" s="142">
        <f t="shared" si="32"/>
        <v>119</v>
      </c>
      <c r="BZ15" s="142">
        <f t="shared" si="33"/>
        <v>84.10596026</v>
      </c>
      <c r="CA15" s="142">
        <f t="shared" si="34"/>
        <v>77.27272727</v>
      </c>
      <c r="CB15" s="142">
        <v>6.0</v>
      </c>
      <c r="CC15" s="142">
        <v>2.0</v>
      </c>
      <c r="CD15" s="142">
        <v>8.0</v>
      </c>
      <c r="CE15" s="142">
        <f t="shared" si="35"/>
        <v>135</v>
      </c>
      <c r="CF15" s="142">
        <f t="shared" si="36"/>
        <v>127</v>
      </c>
      <c r="CG15" s="142">
        <f t="shared" si="37"/>
        <v>83.33333333</v>
      </c>
      <c r="CH15" s="142">
        <f t="shared" si="38"/>
        <v>77.43902439</v>
      </c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</row>
    <row r="16" ht="15.75" customHeight="1">
      <c r="A16" s="29">
        <v>11.0</v>
      </c>
      <c r="B16" s="29" t="s">
        <v>21</v>
      </c>
      <c r="C16" s="39">
        <v>7.0</v>
      </c>
      <c r="D16" s="39">
        <v>1.0</v>
      </c>
      <c r="E16" s="40">
        <v>15.0</v>
      </c>
      <c r="F16" s="39">
        <v>8.0</v>
      </c>
      <c r="G16" s="40">
        <v>15.0</v>
      </c>
      <c r="H16" s="39">
        <f t="shared" si="1"/>
        <v>100</v>
      </c>
      <c r="I16" s="82">
        <f t="shared" si="2"/>
        <v>100</v>
      </c>
      <c r="J16" s="39">
        <v>5.0</v>
      </c>
      <c r="K16" s="39">
        <v>3.0</v>
      </c>
      <c r="L16" s="40">
        <v>15.0</v>
      </c>
      <c r="M16" s="39">
        <f t="shared" si="3"/>
        <v>16</v>
      </c>
      <c r="N16" s="82">
        <f t="shared" si="39"/>
        <v>30</v>
      </c>
      <c r="O16" s="39">
        <f t="shared" si="4"/>
        <v>88.88888889</v>
      </c>
      <c r="P16" s="39">
        <f t="shared" si="40"/>
        <v>90.90909091</v>
      </c>
      <c r="Q16" s="141">
        <v>11.0</v>
      </c>
      <c r="R16" s="141">
        <v>5.0</v>
      </c>
      <c r="S16" s="40">
        <v>15.0</v>
      </c>
      <c r="T16" s="39">
        <f t="shared" si="5"/>
        <v>32</v>
      </c>
      <c r="U16" s="82">
        <f t="shared" si="41"/>
        <v>45</v>
      </c>
      <c r="V16" s="39">
        <f t="shared" si="6"/>
        <v>94.11764706</v>
      </c>
      <c r="W16" s="82">
        <f t="shared" si="42"/>
        <v>93.75</v>
      </c>
      <c r="X16" s="40">
        <v>11.0</v>
      </c>
      <c r="Y16" s="40">
        <v>3.0</v>
      </c>
      <c r="Z16" s="40">
        <v>9.0</v>
      </c>
      <c r="AA16" s="82">
        <f t="shared" si="7"/>
        <v>46</v>
      </c>
      <c r="AB16" s="82">
        <f t="shared" si="43"/>
        <v>54</v>
      </c>
      <c r="AC16" s="82">
        <f t="shared" si="8"/>
        <v>90.19607843</v>
      </c>
      <c r="AD16" s="82">
        <f t="shared" si="44"/>
        <v>94.73684211</v>
      </c>
      <c r="AE16" s="40">
        <v>13.0</v>
      </c>
      <c r="AF16" s="40">
        <v>3.0</v>
      </c>
      <c r="AG16" s="40">
        <v>12.0</v>
      </c>
      <c r="AH16" s="40">
        <f t="shared" si="9"/>
        <v>62</v>
      </c>
      <c r="AI16" s="82">
        <f t="shared" si="45"/>
        <v>66</v>
      </c>
      <c r="AJ16" s="142">
        <f t="shared" si="10"/>
        <v>91.17647059</v>
      </c>
      <c r="AK16" s="83">
        <f t="shared" si="46"/>
        <v>95.65217391</v>
      </c>
      <c r="AL16" s="142">
        <v>9.0</v>
      </c>
      <c r="AM16" s="142">
        <v>3.0</v>
      </c>
      <c r="AN16" s="142">
        <v>11.0</v>
      </c>
      <c r="AO16" s="142">
        <f t="shared" si="11"/>
        <v>74</v>
      </c>
      <c r="AP16" s="142">
        <f t="shared" si="12"/>
        <v>77</v>
      </c>
      <c r="AQ16" s="142">
        <f t="shared" si="13"/>
        <v>91.35802469</v>
      </c>
      <c r="AR16" s="142">
        <f t="shared" si="14"/>
        <v>96.25</v>
      </c>
      <c r="AS16" s="142">
        <v>10.0</v>
      </c>
      <c r="AT16" s="142">
        <v>3.0</v>
      </c>
      <c r="AU16" s="142">
        <v>12.0</v>
      </c>
      <c r="AV16" s="142">
        <f t="shared" si="15"/>
        <v>87</v>
      </c>
      <c r="AW16" s="142">
        <f t="shared" si="16"/>
        <v>89</v>
      </c>
      <c r="AX16" s="142">
        <f t="shared" si="17"/>
        <v>90.625</v>
      </c>
      <c r="AY16" s="142">
        <f t="shared" si="18"/>
        <v>93.68421053</v>
      </c>
      <c r="AZ16" s="142">
        <v>9.0</v>
      </c>
      <c r="BA16" s="142">
        <v>4.0</v>
      </c>
      <c r="BB16" s="142">
        <v>12.0</v>
      </c>
      <c r="BC16" s="142">
        <f t="shared" si="19"/>
        <v>100</v>
      </c>
      <c r="BD16" s="142">
        <f t="shared" si="20"/>
        <v>101</v>
      </c>
      <c r="BE16" s="142">
        <f t="shared" si="21"/>
        <v>91.74311927</v>
      </c>
      <c r="BF16" s="142">
        <f t="shared" si="22"/>
        <v>94.39252336</v>
      </c>
      <c r="BG16" s="142">
        <v>8.0</v>
      </c>
      <c r="BH16" s="142">
        <v>3.0</v>
      </c>
      <c r="BI16" s="142">
        <v>9.0</v>
      </c>
      <c r="BJ16" s="142">
        <f t="shared" si="23"/>
        <v>111</v>
      </c>
      <c r="BK16" s="142">
        <f t="shared" si="24"/>
        <v>110</v>
      </c>
      <c r="BL16" s="142">
        <f t="shared" si="25"/>
        <v>91.73553719</v>
      </c>
      <c r="BM16" s="142">
        <f t="shared" si="26"/>
        <v>94.82758621</v>
      </c>
      <c r="BN16" s="142">
        <v>12.0</v>
      </c>
      <c r="BO16" s="142">
        <v>5.0</v>
      </c>
      <c r="BP16" s="142">
        <v>16.0</v>
      </c>
      <c r="BQ16" s="142">
        <f t="shared" si="27"/>
        <v>128</v>
      </c>
      <c r="BR16" s="142">
        <f t="shared" si="28"/>
        <v>126</v>
      </c>
      <c r="BS16" s="142">
        <f t="shared" si="29"/>
        <v>92.75362319</v>
      </c>
      <c r="BT16" s="142">
        <f t="shared" si="30"/>
        <v>95.45454545</v>
      </c>
      <c r="BU16" s="142">
        <v>8.0</v>
      </c>
      <c r="BV16" s="142">
        <v>5.0</v>
      </c>
      <c r="BW16" s="142">
        <v>20.0</v>
      </c>
      <c r="BX16" s="142">
        <f t="shared" si="31"/>
        <v>141</v>
      </c>
      <c r="BY16" s="142">
        <f t="shared" si="32"/>
        <v>146</v>
      </c>
      <c r="BZ16" s="142">
        <f t="shared" si="33"/>
        <v>93.37748344</v>
      </c>
      <c r="CA16" s="142">
        <f t="shared" si="34"/>
        <v>94.80519481</v>
      </c>
      <c r="CB16" s="142">
        <v>7.0</v>
      </c>
      <c r="CC16" s="142">
        <v>3.0</v>
      </c>
      <c r="CD16" s="142">
        <v>8.0</v>
      </c>
      <c r="CE16" s="142">
        <f t="shared" si="35"/>
        <v>151</v>
      </c>
      <c r="CF16" s="142">
        <f t="shared" si="36"/>
        <v>154</v>
      </c>
      <c r="CG16" s="142">
        <f t="shared" si="37"/>
        <v>93.20987654</v>
      </c>
      <c r="CH16" s="142">
        <f t="shared" si="38"/>
        <v>93.90243902</v>
      </c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</row>
    <row r="17" ht="15.75" customHeight="1">
      <c r="A17" s="29">
        <v>12.0</v>
      </c>
      <c r="B17" s="29" t="s">
        <v>22</v>
      </c>
      <c r="C17" s="39">
        <v>6.0</v>
      </c>
      <c r="D17" s="39">
        <v>1.0</v>
      </c>
      <c r="E17" s="40">
        <v>15.0</v>
      </c>
      <c r="F17" s="39">
        <v>7.0</v>
      </c>
      <c r="G17" s="40">
        <v>15.0</v>
      </c>
      <c r="H17" s="39">
        <f t="shared" si="1"/>
        <v>87.5</v>
      </c>
      <c r="I17" s="82">
        <f t="shared" si="2"/>
        <v>100</v>
      </c>
      <c r="J17" s="39">
        <v>6.0</v>
      </c>
      <c r="K17" s="39">
        <v>3.0</v>
      </c>
      <c r="L17" s="40">
        <v>12.0</v>
      </c>
      <c r="M17" s="39">
        <f t="shared" si="3"/>
        <v>16</v>
      </c>
      <c r="N17" s="82">
        <f t="shared" si="39"/>
        <v>27</v>
      </c>
      <c r="O17" s="39">
        <f t="shared" si="4"/>
        <v>88.88888889</v>
      </c>
      <c r="P17" s="39">
        <f t="shared" si="40"/>
        <v>81.81818182</v>
      </c>
      <c r="Q17" s="141">
        <v>9.0</v>
      </c>
      <c r="R17" s="141">
        <v>3.0</v>
      </c>
      <c r="S17" s="40">
        <v>12.0</v>
      </c>
      <c r="T17" s="39">
        <f t="shared" si="5"/>
        <v>28</v>
      </c>
      <c r="U17" s="82">
        <f t="shared" si="41"/>
        <v>39</v>
      </c>
      <c r="V17" s="39">
        <f t="shared" si="6"/>
        <v>82.35294118</v>
      </c>
      <c r="W17" s="82">
        <f t="shared" si="42"/>
        <v>81.25</v>
      </c>
      <c r="X17" s="40">
        <v>13.0</v>
      </c>
      <c r="Y17" s="40">
        <v>4.0</v>
      </c>
      <c r="Z17" s="40">
        <v>9.0</v>
      </c>
      <c r="AA17" s="82">
        <f t="shared" si="7"/>
        <v>45</v>
      </c>
      <c r="AB17" s="82">
        <f t="shared" si="43"/>
        <v>48</v>
      </c>
      <c r="AC17" s="82">
        <f t="shared" si="8"/>
        <v>88.23529412</v>
      </c>
      <c r="AD17" s="82">
        <f t="shared" si="44"/>
        <v>84.21052632</v>
      </c>
      <c r="AE17" s="40">
        <v>11.0</v>
      </c>
      <c r="AF17" s="40">
        <v>3.0</v>
      </c>
      <c r="AG17" s="40">
        <v>9.0</v>
      </c>
      <c r="AH17" s="40">
        <f t="shared" si="9"/>
        <v>59</v>
      </c>
      <c r="AI17" s="82">
        <f t="shared" si="45"/>
        <v>57</v>
      </c>
      <c r="AJ17" s="142">
        <f t="shared" si="10"/>
        <v>86.76470588</v>
      </c>
      <c r="AK17" s="83">
        <f t="shared" si="46"/>
        <v>82.60869565</v>
      </c>
      <c r="AL17" s="142">
        <v>9.0</v>
      </c>
      <c r="AM17" s="142">
        <v>2.0</v>
      </c>
      <c r="AN17" s="142">
        <v>11.0</v>
      </c>
      <c r="AO17" s="142">
        <f t="shared" si="11"/>
        <v>70</v>
      </c>
      <c r="AP17" s="142">
        <f t="shared" si="12"/>
        <v>68</v>
      </c>
      <c r="AQ17" s="142">
        <f t="shared" si="13"/>
        <v>86.41975309</v>
      </c>
      <c r="AR17" s="142">
        <f t="shared" si="14"/>
        <v>85</v>
      </c>
      <c r="AS17" s="142">
        <v>9.0</v>
      </c>
      <c r="AT17" s="142">
        <v>2.0</v>
      </c>
      <c r="AU17" s="142">
        <v>12.0</v>
      </c>
      <c r="AV17" s="142">
        <f t="shared" si="15"/>
        <v>81</v>
      </c>
      <c r="AW17" s="142">
        <f t="shared" si="16"/>
        <v>80</v>
      </c>
      <c r="AX17" s="142">
        <f t="shared" si="17"/>
        <v>84.375</v>
      </c>
      <c r="AY17" s="142">
        <f t="shared" si="18"/>
        <v>84.21052632</v>
      </c>
      <c r="AZ17" s="142">
        <v>8.0</v>
      </c>
      <c r="BA17" s="142">
        <v>4.0</v>
      </c>
      <c r="BB17" s="142">
        <v>10.0</v>
      </c>
      <c r="BC17" s="142">
        <f t="shared" si="19"/>
        <v>93</v>
      </c>
      <c r="BD17" s="142">
        <f t="shared" si="20"/>
        <v>90</v>
      </c>
      <c r="BE17" s="142">
        <f t="shared" si="21"/>
        <v>85.32110092</v>
      </c>
      <c r="BF17" s="142">
        <f t="shared" si="22"/>
        <v>84.11214953</v>
      </c>
      <c r="BG17" s="142">
        <v>8.0</v>
      </c>
      <c r="BH17" s="142">
        <v>3.0</v>
      </c>
      <c r="BI17" s="142">
        <v>7.0</v>
      </c>
      <c r="BJ17" s="142">
        <f t="shared" si="23"/>
        <v>104</v>
      </c>
      <c r="BK17" s="142">
        <f t="shared" si="24"/>
        <v>97</v>
      </c>
      <c r="BL17" s="142">
        <f t="shared" si="25"/>
        <v>85.95041322</v>
      </c>
      <c r="BM17" s="142">
        <f t="shared" si="26"/>
        <v>83.62068966</v>
      </c>
      <c r="BN17" s="142">
        <v>12.0</v>
      </c>
      <c r="BO17" s="142">
        <v>5.0</v>
      </c>
      <c r="BP17" s="142">
        <v>12.0</v>
      </c>
      <c r="BQ17" s="142">
        <f t="shared" si="27"/>
        <v>121</v>
      </c>
      <c r="BR17" s="142">
        <f t="shared" si="28"/>
        <v>109</v>
      </c>
      <c r="BS17" s="142">
        <f t="shared" si="29"/>
        <v>87.68115942</v>
      </c>
      <c r="BT17" s="142">
        <f t="shared" si="30"/>
        <v>82.57575758</v>
      </c>
      <c r="BU17" s="142">
        <v>8.0</v>
      </c>
      <c r="BV17" s="142">
        <v>5.0</v>
      </c>
      <c r="BW17" s="142">
        <v>20.0</v>
      </c>
      <c r="BX17" s="142">
        <f t="shared" si="31"/>
        <v>134</v>
      </c>
      <c r="BY17" s="142">
        <f t="shared" si="32"/>
        <v>129</v>
      </c>
      <c r="BZ17" s="142">
        <f t="shared" si="33"/>
        <v>88.74172185</v>
      </c>
      <c r="CA17" s="142">
        <f t="shared" si="34"/>
        <v>83.76623377</v>
      </c>
      <c r="CB17" s="142">
        <v>7.0</v>
      </c>
      <c r="CC17" s="142">
        <v>3.0</v>
      </c>
      <c r="CD17" s="142">
        <v>10.0</v>
      </c>
      <c r="CE17" s="142">
        <f t="shared" si="35"/>
        <v>144</v>
      </c>
      <c r="CF17" s="142">
        <f t="shared" si="36"/>
        <v>139</v>
      </c>
      <c r="CG17" s="142">
        <f t="shared" si="37"/>
        <v>88.88888889</v>
      </c>
      <c r="CH17" s="142">
        <f t="shared" si="38"/>
        <v>84.75609756</v>
      </c>
      <c r="CI17" s="142"/>
      <c r="CJ17" s="142"/>
      <c r="CK17" s="142"/>
      <c r="CL17" s="142"/>
      <c r="CM17" s="142"/>
      <c r="CN17" s="142"/>
      <c r="CO17" s="142"/>
      <c r="CP17" s="142"/>
      <c r="CQ17" s="142"/>
      <c r="CR17" s="142"/>
      <c r="CS17" s="142"/>
      <c r="CT17" s="142"/>
      <c r="CU17" s="142"/>
      <c r="CV17" s="142"/>
    </row>
    <row r="18" ht="15.75" customHeight="1">
      <c r="A18" s="29">
        <v>13.0</v>
      </c>
      <c r="B18" s="29" t="s">
        <v>23</v>
      </c>
      <c r="C18" s="39">
        <v>1.0</v>
      </c>
      <c r="D18" s="39">
        <v>1.0</v>
      </c>
      <c r="E18" s="40">
        <v>0.0</v>
      </c>
      <c r="F18" s="39">
        <v>2.0</v>
      </c>
      <c r="G18" s="40">
        <v>0.0</v>
      </c>
      <c r="H18" s="39">
        <f t="shared" si="1"/>
        <v>25</v>
      </c>
      <c r="I18" s="82">
        <f t="shared" si="2"/>
        <v>0</v>
      </c>
      <c r="J18" s="39">
        <v>7.0</v>
      </c>
      <c r="K18" s="39">
        <v>2.0</v>
      </c>
      <c r="L18" s="40">
        <v>18.0</v>
      </c>
      <c r="M18" s="39">
        <f t="shared" si="3"/>
        <v>11</v>
      </c>
      <c r="N18" s="82">
        <f t="shared" si="39"/>
        <v>18</v>
      </c>
      <c r="O18" s="39">
        <f t="shared" si="4"/>
        <v>61.11111111</v>
      </c>
      <c r="P18" s="39">
        <f t="shared" si="40"/>
        <v>54.54545455</v>
      </c>
      <c r="Q18" s="141">
        <v>8.0</v>
      </c>
      <c r="R18" s="141">
        <v>4.0</v>
      </c>
      <c r="S18" s="40">
        <v>15.0</v>
      </c>
      <c r="T18" s="39">
        <f t="shared" si="5"/>
        <v>23</v>
      </c>
      <c r="U18" s="82">
        <f t="shared" si="41"/>
        <v>33</v>
      </c>
      <c r="V18" s="39">
        <f t="shared" si="6"/>
        <v>67.64705882</v>
      </c>
      <c r="W18" s="82">
        <f t="shared" si="42"/>
        <v>68.75</v>
      </c>
      <c r="X18" s="40">
        <v>10.0</v>
      </c>
      <c r="Y18" s="40">
        <v>3.0</v>
      </c>
      <c r="Z18" s="40">
        <v>9.0</v>
      </c>
      <c r="AA18" s="82">
        <f t="shared" si="7"/>
        <v>36</v>
      </c>
      <c r="AB18" s="82">
        <f t="shared" si="43"/>
        <v>42</v>
      </c>
      <c r="AC18" s="82">
        <f t="shared" si="8"/>
        <v>70.58823529</v>
      </c>
      <c r="AD18" s="82">
        <f t="shared" si="44"/>
        <v>73.68421053</v>
      </c>
      <c r="AE18" s="40">
        <v>10.0</v>
      </c>
      <c r="AF18" s="40">
        <v>3.0</v>
      </c>
      <c r="AG18" s="40">
        <v>9.0</v>
      </c>
      <c r="AH18" s="40">
        <f t="shared" si="9"/>
        <v>49</v>
      </c>
      <c r="AI18" s="82">
        <f t="shared" si="45"/>
        <v>51</v>
      </c>
      <c r="AJ18" s="143">
        <f t="shared" si="10"/>
        <v>72.05882353</v>
      </c>
      <c r="AK18" s="83">
        <f t="shared" si="46"/>
        <v>73.91304348</v>
      </c>
      <c r="AL18" s="142">
        <v>10.0</v>
      </c>
      <c r="AM18" s="142">
        <v>3.0</v>
      </c>
      <c r="AN18" s="142">
        <v>11.0</v>
      </c>
      <c r="AO18" s="142">
        <f t="shared" si="11"/>
        <v>62</v>
      </c>
      <c r="AP18" s="142">
        <f t="shared" si="12"/>
        <v>62</v>
      </c>
      <c r="AQ18" s="142">
        <f t="shared" si="13"/>
        <v>76.54320988</v>
      </c>
      <c r="AR18" s="142">
        <f t="shared" si="14"/>
        <v>77.5</v>
      </c>
      <c r="AS18" s="142">
        <v>10.0</v>
      </c>
      <c r="AT18" s="142">
        <v>4.0</v>
      </c>
      <c r="AU18" s="142">
        <v>15.0</v>
      </c>
      <c r="AV18" s="142">
        <f t="shared" si="15"/>
        <v>76</v>
      </c>
      <c r="AW18" s="142">
        <f t="shared" si="16"/>
        <v>77</v>
      </c>
      <c r="AX18" s="142">
        <f t="shared" si="17"/>
        <v>79.16666667</v>
      </c>
      <c r="AY18" s="142">
        <f t="shared" si="18"/>
        <v>81.05263158</v>
      </c>
      <c r="AZ18" s="142">
        <v>8.0</v>
      </c>
      <c r="BA18" s="142">
        <v>4.0</v>
      </c>
      <c r="BB18" s="142">
        <v>12.0</v>
      </c>
      <c r="BC18" s="142">
        <f t="shared" si="19"/>
        <v>88</v>
      </c>
      <c r="BD18" s="142">
        <f t="shared" si="20"/>
        <v>89</v>
      </c>
      <c r="BE18" s="142">
        <f t="shared" si="21"/>
        <v>80.73394495</v>
      </c>
      <c r="BF18" s="142">
        <f t="shared" si="22"/>
        <v>83.17757009</v>
      </c>
      <c r="BG18" s="142">
        <v>9.0</v>
      </c>
      <c r="BH18" s="142">
        <v>3.0</v>
      </c>
      <c r="BI18" s="142">
        <v>9.0</v>
      </c>
      <c r="BJ18" s="142">
        <f t="shared" si="23"/>
        <v>100</v>
      </c>
      <c r="BK18" s="142">
        <f t="shared" si="24"/>
        <v>98</v>
      </c>
      <c r="BL18" s="142">
        <f t="shared" si="25"/>
        <v>82.6446281</v>
      </c>
      <c r="BM18" s="142">
        <f t="shared" si="26"/>
        <v>84.48275862</v>
      </c>
      <c r="BN18" s="142">
        <v>12.0</v>
      </c>
      <c r="BO18" s="142">
        <v>5.0</v>
      </c>
      <c r="BP18" s="142">
        <v>12.0</v>
      </c>
      <c r="BQ18" s="142">
        <f t="shared" si="27"/>
        <v>117</v>
      </c>
      <c r="BR18" s="142">
        <f t="shared" si="28"/>
        <v>110</v>
      </c>
      <c r="BS18" s="142">
        <f t="shared" si="29"/>
        <v>84.7826087</v>
      </c>
      <c r="BT18" s="142">
        <f t="shared" si="30"/>
        <v>83.33333333</v>
      </c>
      <c r="BU18" s="142">
        <v>7.0</v>
      </c>
      <c r="BV18" s="142">
        <v>4.0</v>
      </c>
      <c r="BW18" s="142">
        <v>22.0</v>
      </c>
      <c r="BX18" s="142">
        <f t="shared" si="31"/>
        <v>128</v>
      </c>
      <c r="BY18" s="142">
        <f t="shared" si="32"/>
        <v>132</v>
      </c>
      <c r="BZ18" s="142">
        <f t="shared" si="33"/>
        <v>84.76821192</v>
      </c>
      <c r="CA18" s="142">
        <f t="shared" si="34"/>
        <v>85.71428571</v>
      </c>
      <c r="CB18" s="142">
        <v>7.0</v>
      </c>
      <c r="CC18" s="142">
        <v>2.0</v>
      </c>
      <c r="CD18" s="142">
        <v>10.0</v>
      </c>
      <c r="CE18" s="142">
        <f t="shared" si="35"/>
        <v>137</v>
      </c>
      <c r="CF18" s="142">
        <f t="shared" si="36"/>
        <v>142</v>
      </c>
      <c r="CG18" s="142">
        <f t="shared" si="37"/>
        <v>84.56790123</v>
      </c>
      <c r="CH18" s="142">
        <f t="shared" si="38"/>
        <v>86.58536585</v>
      </c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  <c r="CT18" s="142"/>
      <c r="CU18" s="142"/>
      <c r="CV18" s="142"/>
    </row>
    <row r="19" ht="15.75" customHeight="1">
      <c r="A19" s="29">
        <v>14.0</v>
      </c>
      <c r="B19" s="29" t="s">
        <v>24</v>
      </c>
      <c r="C19" s="39">
        <v>4.0</v>
      </c>
      <c r="D19" s="39">
        <v>1.0</v>
      </c>
      <c r="E19" s="40">
        <v>9.0</v>
      </c>
      <c r="F19" s="39">
        <v>5.0</v>
      </c>
      <c r="G19" s="40">
        <v>9.0</v>
      </c>
      <c r="H19" s="39">
        <f t="shared" si="1"/>
        <v>62.5</v>
      </c>
      <c r="I19" s="82">
        <f t="shared" si="2"/>
        <v>60</v>
      </c>
      <c r="J19" s="39">
        <v>7.0</v>
      </c>
      <c r="K19" s="39">
        <v>3.0</v>
      </c>
      <c r="L19" s="40">
        <v>14.0</v>
      </c>
      <c r="M19" s="39">
        <f t="shared" si="3"/>
        <v>15</v>
      </c>
      <c r="N19" s="82">
        <f t="shared" si="39"/>
        <v>23</v>
      </c>
      <c r="O19" s="39">
        <f t="shared" si="4"/>
        <v>83.33333333</v>
      </c>
      <c r="P19" s="39">
        <f t="shared" si="40"/>
        <v>69.6969697</v>
      </c>
      <c r="Q19" s="141">
        <v>8.0</v>
      </c>
      <c r="R19" s="141">
        <v>5.0</v>
      </c>
      <c r="S19" s="40">
        <v>15.0</v>
      </c>
      <c r="T19" s="39">
        <f t="shared" si="5"/>
        <v>28</v>
      </c>
      <c r="U19" s="82">
        <f t="shared" si="41"/>
        <v>38</v>
      </c>
      <c r="V19" s="39">
        <f t="shared" si="6"/>
        <v>82.35294118</v>
      </c>
      <c r="W19" s="82">
        <f t="shared" si="42"/>
        <v>79.16666667</v>
      </c>
      <c r="X19" s="40">
        <v>7.0</v>
      </c>
      <c r="Y19" s="40">
        <v>1.0</v>
      </c>
      <c r="Z19" s="40">
        <v>3.0</v>
      </c>
      <c r="AA19" s="82">
        <f t="shared" si="7"/>
        <v>36</v>
      </c>
      <c r="AB19" s="82">
        <f t="shared" si="43"/>
        <v>41</v>
      </c>
      <c r="AC19" s="82">
        <f t="shared" si="8"/>
        <v>70.58823529</v>
      </c>
      <c r="AD19" s="82">
        <f t="shared" si="44"/>
        <v>71.92982456</v>
      </c>
      <c r="AE19" s="40">
        <v>13.0</v>
      </c>
      <c r="AF19" s="40">
        <v>2.0</v>
      </c>
      <c r="AG19" s="40">
        <v>12.0</v>
      </c>
      <c r="AH19" s="40">
        <f t="shared" si="9"/>
        <v>51</v>
      </c>
      <c r="AI19" s="82">
        <f t="shared" si="45"/>
        <v>53</v>
      </c>
      <c r="AJ19" s="142">
        <f t="shared" si="10"/>
        <v>75</v>
      </c>
      <c r="AK19" s="83">
        <f t="shared" si="46"/>
        <v>76.8115942</v>
      </c>
      <c r="AL19" s="142">
        <v>9.0</v>
      </c>
      <c r="AM19" s="142">
        <v>2.0</v>
      </c>
      <c r="AN19" s="142">
        <v>9.0</v>
      </c>
      <c r="AO19" s="142">
        <f t="shared" si="11"/>
        <v>62</v>
      </c>
      <c r="AP19" s="142">
        <f t="shared" si="12"/>
        <v>62</v>
      </c>
      <c r="AQ19" s="142">
        <f t="shared" si="13"/>
        <v>76.54320988</v>
      </c>
      <c r="AR19" s="142">
        <f t="shared" si="14"/>
        <v>77.5</v>
      </c>
      <c r="AS19" s="142">
        <v>9.0</v>
      </c>
      <c r="AT19" s="142">
        <v>4.0</v>
      </c>
      <c r="AU19" s="142">
        <v>9.0</v>
      </c>
      <c r="AV19" s="142">
        <f t="shared" si="15"/>
        <v>75</v>
      </c>
      <c r="AW19" s="142">
        <f t="shared" si="16"/>
        <v>71</v>
      </c>
      <c r="AX19" s="142">
        <f t="shared" si="17"/>
        <v>78.125</v>
      </c>
      <c r="AY19" s="142">
        <f t="shared" si="18"/>
        <v>74.73684211</v>
      </c>
      <c r="AZ19" s="142">
        <v>5.0</v>
      </c>
      <c r="BA19" s="142">
        <v>4.0</v>
      </c>
      <c r="BB19" s="142">
        <v>6.0</v>
      </c>
      <c r="BC19" s="142">
        <f t="shared" si="19"/>
        <v>84</v>
      </c>
      <c r="BD19" s="142">
        <f t="shared" si="20"/>
        <v>77</v>
      </c>
      <c r="BE19" s="142">
        <f t="shared" si="21"/>
        <v>77.06422018</v>
      </c>
      <c r="BF19" s="142">
        <f t="shared" si="22"/>
        <v>71.96261682</v>
      </c>
      <c r="BG19" s="142">
        <v>8.0</v>
      </c>
      <c r="BH19" s="142">
        <v>3.0</v>
      </c>
      <c r="BI19" s="142">
        <v>9.0</v>
      </c>
      <c r="BJ19" s="142">
        <f t="shared" si="23"/>
        <v>95</v>
      </c>
      <c r="BK19" s="142">
        <f t="shared" si="24"/>
        <v>86</v>
      </c>
      <c r="BL19" s="142">
        <f t="shared" si="25"/>
        <v>78.51239669</v>
      </c>
      <c r="BM19" s="142">
        <f t="shared" si="26"/>
        <v>74.13793103</v>
      </c>
      <c r="BN19" s="142">
        <v>12.0</v>
      </c>
      <c r="BO19" s="142">
        <v>4.0</v>
      </c>
      <c r="BP19" s="142">
        <v>14.0</v>
      </c>
      <c r="BQ19" s="142">
        <f t="shared" si="27"/>
        <v>111</v>
      </c>
      <c r="BR19" s="142">
        <f t="shared" si="28"/>
        <v>100</v>
      </c>
      <c r="BS19" s="142">
        <f t="shared" si="29"/>
        <v>80.43478261</v>
      </c>
      <c r="BT19" s="142">
        <f t="shared" si="30"/>
        <v>75.75757576</v>
      </c>
      <c r="BU19" s="142">
        <v>5.0</v>
      </c>
      <c r="BV19" s="142">
        <v>4.0</v>
      </c>
      <c r="BW19" s="142">
        <v>20.0</v>
      </c>
      <c r="BX19" s="142">
        <f t="shared" si="31"/>
        <v>120</v>
      </c>
      <c r="BY19" s="142">
        <f t="shared" si="32"/>
        <v>120</v>
      </c>
      <c r="BZ19" s="142">
        <f t="shared" si="33"/>
        <v>79.47019868</v>
      </c>
      <c r="CA19" s="142">
        <f t="shared" si="34"/>
        <v>77.92207792</v>
      </c>
      <c r="CB19" s="142">
        <v>6.0</v>
      </c>
      <c r="CC19" s="142">
        <v>3.0</v>
      </c>
      <c r="CD19" s="142">
        <v>10.0</v>
      </c>
      <c r="CE19" s="142">
        <f t="shared" si="35"/>
        <v>129</v>
      </c>
      <c r="CF19" s="142">
        <f t="shared" si="36"/>
        <v>130</v>
      </c>
      <c r="CG19" s="142">
        <f t="shared" si="37"/>
        <v>79.62962963</v>
      </c>
      <c r="CH19" s="142">
        <f t="shared" si="38"/>
        <v>79.26829268</v>
      </c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  <c r="CT19" s="142"/>
      <c r="CU19" s="142"/>
      <c r="CV19" s="142"/>
    </row>
    <row r="20" ht="15.75" customHeight="1">
      <c r="A20" s="29">
        <v>15.0</v>
      </c>
      <c r="B20" s="29" t="s">
        <v>25</v>
      </c>
      <c r="C20" s="39">
        <v>5.0</v>
      </c>
      <c r="D20" s="39">
        <v>1.0</v>
      </c>
      <c r="E20" s="40">
        <v>12.0</v>
      </c>
      <c r="F20" s="39">
        <v>6.0</v>
      </c>
      <c r="G20" s="40">
        <v>12.0</v>
      </c>
      <c r="H20" s="39">
        <f t="shared" si="1"/>
        <v>75</v>
      </c>
      <c r="I20" s="82">
        <f t="shared" si="2"/>
        <v>80</v>
      </c>
      <c r="J20" s="39">
        <v>7.0</v>
      </c>
      <c r="K20" s="39">
        <v>3.0</v>
      </c>
      <c r="L20" s="40">
        <v>12.0</v>
      </c>
      <c r="M20" s="39">
        <f t="shared" si="3"/>
        <v>16</v>
      </c>
      <c r="N20" s="82">
        <f t="shared" si="39"/>
        <v>24</v>
      </c>
      <c r="O20" s="39">
        <f t="shared" si="4"/>
        <v>88.88888889</v>
      </c>
      <c r="P20" s="39">
        <f t="shared" si="40"/>
        <v>72.72727273</v>
      </c>
      <c r="Q20" s="141">
        <v>8.0</v>
      </c>
      <c r="R20" s="141">
        <v>3.0</v>
      </c>
      <c r="S20" s="40">
        <v>12.0</v>
      </c>
      <c r="T20" s="39">
        <f t="shared" si="5"/>
        <v>27</v>
      </c>
      <c r="U20" s="82">
        <f t="shared" si="41"/>
        <v>36</v>
      </c>
      <c r="V20" s="39">
        <f t="shared" si="6"/>
        <v>79.41176471</v>
      </c>
      <c r="W20" s="82">
        <f t="shared" si="42"/>
        <v>75</v>
      </c>
      <c r="X20" s="40">
        <v>10.0</v>
      </c>
      <c r="Y20" s="40">
        <v>3.0</v>
      </c>
      <c r="Z20" s="40">
        <v>9.0</v>
      </c>
      <c r="AA20" s="82">
        <f t="shared" si="7"/>
        <v>40</v>
      </c>
      <c r="AB20" s="82">
        <f t="shared" si="43"/>
        <v>45</v>
      </c>
      <c r="AC20" s="82">
        <f t="shared" si="8"/>
        <v>78.43137255</v>
      </c>
      <c r="AD20" s="82">
        <f t="shared" si="44"/>
        <v>78.94736842</v>
      </c>
      <c r="AE20" s="40">
        <v>11.0</v>
      </c>
      <c r="AF20" s="40">
        <v>3.0</v>
      </c>
      <c r="AG20" s="40">
        <v>6.0</v>
      </c>
      <c r="AH20" s="40">
        <f t="shared" si="9"/>
        <v>54</v>
      </c>
      <c r="AI20" s="82">
        <f t="shared" si="45"/>
        <v>51</v>
      </c>
      <c r="AJ20" s="142">
        <f t="shared" si="10"/>
        <v>79.41176471</v>
      </c>
      <c r="AK20" s="83">
        <f t="shared" si="46"/>
        <v>73.91304348</v>
      </c>
      <c r="AL20" s="142">
        <v>10.0</v>
      </c>
      <c r="AM20" s="142">
        <v>3.0</v>
      </c>
      <c r="AN20" s="142">
        <v>11.0</v>
      </c>
      <c r="AO20" s="142">
        <f t="shared" si="11"/>
        <v>67</v>
      </c>
      <c r="AP20" s="142">
        <f t="shared" si="12"/>
        <v>62</v>
      </c>
      <c r="AQ20" s="142">
        <f t="shared" si="13"/>
        <v>82.71604938</v>
      </c>
      <c r="AR20" s="142">
        <f t="shared" si="14"/>
        <v>77.5</v>
      </c>
      <c r="AS20" s="142">
        <v>9.0</v>
      </c>
      <c r="AT20" s="142">
        <v>4.0</v>
      </c>
      <c r="AU20" s="142">
        <v>15.0</v>
      </c>
      <c r="AV20" s="142">
        <f t="shared" si="15"/>
        <v>80</v>
      </c>
      <c r="AW20" s="142">
        <f t="shared" si="16"/>
        <v>77</v>
      </c>
      <c r="AX20" s="142">
        <f t="shared" si="17"/>
        <v>83.33333333</v>
      </c>
      <c r="AY20" s="142">
        <f t="shared" si="18"/>
        <v>81.05263158</v>
      </c>
      <c r="AZ20" s="142">
        <v>8.0</v>
      </c>
      <c r="BA20" s="142">
        <v>4.0</v>
      </c>
      <c r="BB20" s="142">
        <v>8.0</v>
      </c>
      <c r="BC20" s="142">
        <f t="shared" si="19"/>
        <v>92</v>
      </c>
      <c r="BD20" s="142">
        <f t="shared" si="20"/>
        <v>85</v>
      </c>
      <c r="BE20" s="142">
        <f t="shared" si="21"/>
        <v>84.40366972</v>
      </c>
      <c r="BF20" s="142">
        <f t="shared" si="22"/>
        <v>79.43925234</v>
      </c>
      <c r="BG20" s="142">
        <v>4.0</v>
      </c>
      <c r="BH20" s="142">
        <v>0.0</v>
      </c>
      <c r="BI20" s="142">
        <v>5.0</v>
      </c>
      <c r="BJ20" s="142">
        <f t="shared" si="23"/>
        <v>96</v>
      </c>
      <c r="BK20" s="142">
        <f t="shared" si="24"/>
        <v>90</v>
      </c>
      <c r="BL20" s="142">
        <f t="shared" si="25"/>
        <v>79.33884298</v>
      </c>
      <c r="BM20" s="142">
        <f t="shared" si="26"/>
        <v>77.5862069</v>
      </c>
      <c r="BN20" s="142">
        <v>5.0</v>
      </c>
      <c r="BO20" s="142">
        <v>3.0</v>
      </c>
      <c r="BP20" s="142">
        <v>6.0</v>
      </c>
      <c r="BQ20" s="142">
        <f t="shared" si="27"/>
        <v>104</v>
      </c>
      <c r="BR20" s="142">
        <f t="shared" si="28"/>
        <v>96</v>
      </c>
      <c r="BS20" s="142">
        <f t="shared" si="29"/>
        <v>75.36231884</v>
      </c>
      <c r="BT20" s="142">
        <f t="shared" si="30"/>
        <v>72.72727273</v>
      </c>
      <c r="BU20" s="142">
        <v>7.0</v>
      </c>
      <c r="BV20" s="142">
        <v>5.0</v>
      </c>
      <c r="BW20" s="142">
        <v>20.0</v>
      </c>
      <c r="BX20" s="142">
        <f t="shared" si="31"/>
        <v>116</v>
      </c>
      <c r="BY20" s="142">
        <f t="shared" si="32"/>
        <v>116</v>
      </c>
      <c r="BZ20" s="142">
        <f t="shared" si="33"/>
        <v>76.82119205</v>
      </c>
      <c r="CA20" s="142">
        <f t="shared" si="34"/>
        <v>75.32467532</v>
      </c>
      <c r="CB20" s="142">
        <v>7.0</v>
      </c>
      <c r="CC20" s="142">
        <v>2.0</v>
      </c>
      <c r="CD20" s="142">
        <v>8.0</v>
      </c>
      <c r="CE20" s="142">
        <f t="shared" si="35"/>
        <v>125</v>
      </c>
      <c r="CF20" s="142">
        <f t="shared" si="36"/>
        <v>124</v>
      </c>
      <c r="CG20" s="142">
        <f t="shared" si="37"/>
        <v>77.16049383</v>
      </c>
      <c r="CH20" s="142">
        <f t="shared" si="38"/>
        <v>75.6097561</v>
      </c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</row>
    <row r="21" ht="15.75" customHeight="1">
      <c r="A21" s="29">
        <v>16.0</v>
      </c>
      <c r="B21" s="29" t="s">
        <v>26</v>
      </c>
      <c r="C21" s="39">
        <v>5.0</v>
      </c>
      <c r="D21" s="39">
        <v>1.0</v>
      </c>
      <c r="E21" s="40">
        <v>15.0</v>
      </c>
      <c r="F21" s="39">
        <v>6.0</v>
      </c>
      <c r="G21" s="40">
        <v>15.0</v>
      </c>
      <c r="H21" s="39">
        <f t="shared" si="1"/>
        <v>75</v>
      </c>
      <c r="I21" s="82">
        <f t="shared" si="2"/>
        <v>100</v>
      </c>
      <c r="J21" s="39">
        <v>7.0</v>
      </c>
      <c r="K21" s="39">
        <v>3.0</v>
      </c>
      <c r="L21" s="40">
        <v>18.0</v>
      </c>
      <c r="M21" s="39">
        <f t="shared" si="3"/>
        <v>16</v>
      </c>
      <c r="N21" s="82">
        <f t="shared" si="39"/>
        <v>33</v>
      </c>
      <c r="O21" s="39">
        <f t="shared" si="4"/>
        <v>88.88888889</v>
      </c>
      <c r="P21" s="39">
        <f t="shared" si="40"/>
        <v>100</v>
      </c>
      <c r="Q21" s="141">
        <v>11.0</v>
      </c>
      <c r="R21" s="141">
        <v>3.0</v>
      </c>
      <c r="S21" s="40">
        <v>15.0</v>
      </c>
      <c r="T21" s="39">
        <f t="shared" si="5"/>
        <v>30</v>
      </c>
      <c r="U21" s="82">
        <f t="shared" si="41"/>
        <v>48</v>
      </c>
      <c r="V21" s="39">
        <f t="shared" si="6"/>
        <v>88.23529412</v>
      </c>
      <c r="W21" s="82">
        <f t="shared" si="42"/>
        <v>100</v>
      </c>
      <c r="X21" s="40">
        <v>12.0</v>
      </c>
      <c r="Y21" s="40">
        <v>4.0</v>
      </c>
      <c r="Z21" s="40">
        <v>9.0</v>
      </c>
      <c r="AA21" s="82">
        <f t="shared" si="7"/>
        <v>46</v>
      </c>
      <c r="AB21" s="82">
        <f t="shared" si="43"/>
        <v>57</v>
      </c>
      <c r="AC21" s="82">
        <f t="shared" si="8"/>
        <v>90.19607843</v>
      </c>
      <c r="AD21" s="82">
        <f t="shared" si="44"/>
        <v>100</v>
      </c>
      <c r="AE21" s="40">
        <v>11.0</v>
      </c>
      <c r="AF21" s="40">
        <v>3.0</v>
      </c>
      <c r="AG21" s="40">
        <v>9.0</v>
      </c>
      <c r="AH21" s="40">
        <f t="shared" si="9"/>
        <v>60</v>
      </c>
      <c r="AI21" s="82">
        <f t="shared" si="45"/>
        <v>66</v>
      </c>
      <c r="AJ21" s="142">
        <f t="shared" si="10"/>
        <v>88.23529412</v>
      </c>
      <c r="AK21" s="83">
        <f t="shared" si="46"/>
        <v>95.65217391</v>
      </c>
      <c r="AL21" s="142">
        <v>9.0</v>
      </c>
      <c r="AM21" s="142">
        <v>2.0</v>
      </c>
      <c r="AN21" s="142">
        <v>11.0</v>
      </c>
      <c r="AO21" s="142">
        <f t="shared" si="11"/>
        <v>71</v>
      </c>
      <c r="AP21" s="142">
        <f t="shared" si="12"/>
        <v>77</v>
      </c>
      <c r="AQ21" s="142">
        <f t="shared" si="13"/>
        <v>87.65432099</v>
      </c>
      <c r="AR21" s="142">
        <f t="shared" si="14"/>
        <v>96.25</v>
      </c>
      <c r="AS21" s="142">
        <v>10.0</v>
      </c>
      <c r="AT21" s="142">
        <v>4.0</v>
      </c>
      <c r="AU21" s="142">
        <v>12.0</v>
      </c>
      <c r="AV21" s="142">
        <f t="shared" si="15"/>
        <v>85</v>
      </c>
      <c r="AW21" s="142">
        <f t="shared" si="16"/>
        <v>89</v>
      </c>
      <c r="AX21" s="142">
        <f t="shared" si="17"/>
        <v>88.54166667</v>
      </c>
      <c r="AY21" s="142">
        <f t="shared" si="18"/>
        <v>93.68421053</v>
      </c>
      <c r="AZ21" s="142">
        <v>7.0</v>
      </c>
      <c r="BA21" s="142">
        <v>4.0</v>
      </c>
      <c r="BB21" s="142">
        <v>10.0</v>
      </c>
      <c r="BC21" s="142">
        <f t="shared" si="19"/>
        <v>96</v>
      </c>
      <c r="BD21" s="142">
        <f t="shared" si="20"/>
        <v>99</v>
      </c>
      <c r="BE21" s="142">
        <f t="shared" si="21"/>
        <v>88.0733945</v>
      </c>
      <c r="BF21" s="142">
        <f t="shared" si="22"/>
        <v>92.52336449</v>
      </c>
      <c r="BG21" s="142">
        <v>6.0</v>
      </c>
      <c r="BH21" s="142">
        <v>1.0</v>
      </c>
      <c r="BI21" s="142">
        <v>9.0</v>
      </c>
      <c r="BJ21" s="142">
        <f t="shared" si="23"/>
        <v>103</v>
      </c>
      <c r="BK21" s="142">
        <f t="shared" si="24"/>
        <v>108</v>
      </c>
      <c r="BL21" s="142">
        <f t="shared" si="25"/>
        <v>85.12396694</v>
      </c>
      <c r="BM21" s="142">
        <f t="shared" si="26"/>
        <v>93.10344828</v>
      </c>
      <c r="BN21" s="142">
        <v>11.0</v>
      </c>
      <c r="BO21" s="142">
        <v>4.0</v>
      </c>
      <c r="BP21" s="142">
        <v>16.0</v>
      </c>
      <c r="BQ21" s="142">
        <f t="shared" si="27"/>
        <v>118</v>
      </c>
      <c r="BR21" s="142">
        <f t="shared" si="28"/>
        <v>124</v>
      </c>
      <c r="BS21" s="142">
        <f t="shared" si="29"/>
        <v>85.50724638</v>
      </c>
      <c r="BT21" s="142">
        <f t="shared" si="30"/>
        <v>93.93939394</v>
      </c>
      <c r="BU21" s="142">
        <v>7.0</v>
      </c>
      <c r="BV21" s="142">
        <v>5.0</v>
      </c>
      <c r="BW21" s="142">
        <v>22.0</v>
      </c>
      <c r="BX21" s="142">
        <f t="shared" si="31"/>
        <v>130</v>
      </c>
      <c r="BY21" s="142">
        <f t="shared" si="32"/>
        <v>146</v>
      </c>
      <c r="BZ21" s="142">
        <f t="shared" si="33"/>
        <v>86.09271523</v>
      </c>
      <c r="CA21" s="142">
        <f t="shared" si="34"/>
        <v>94.80519481</v>
      </c>
      <c r="CB21" s="142">
        <v>8.0</v>
      </c>
      <c r="CC21" s="142">
        <v>3.0</v>
      </c>
      <c r="CD21" s="142">
        <v>6.0</v>
      </c>
      <c r="CE21" s="142">
        <f t="shared" si="35"/>
        <v>141</v>
      </c>
      <c r="CF21" s="142">
        <f t="shared" si="36"/>
        <v>152</v>
      </c>
      <c r="CG21" s="142">
        <f t="shared" si="37"/>
        <v>87.03703704</v>
      </c>
      <c r="CH21" s="142">
        <f t="shared" si="38"/>
        <v>92.68292683</v>
      </c>
      <c r="CI21" s="142"/>
      <c r="CJ21" s="142"/>
      <c r="CK21" s="142"/>
      <c r="CL21" s="142"/>
      <c r="CM21" s="142"/>
      <c r="CN21" s="142"/>
      <c r="CO21" s="142"/>
      <c r="CP21" s="142"/>
      <c r="CQ21" s="142"/>
      <c r="CR21" s="142"/>
      <c r="CS21" s="142"/>
      <c r="CT21" s="142"/>
      <c r="CU21" s="142"/>
      <c r="CV21" s="142"/>
    </row>
    <row r="22" ht="15.75" customHeight="1">
      <c r="A22" s="29">
        <v>17.0</v>
      </c>
      <c r="B22" s="29" t="s">
        <v>27</v>
      </c>
      <c r="C22" s="39">
        <v>6.0</v>
      </c>
      <c r="D22" s="39">
        <v>1.0</v>
      </c>
      <c r="E22" s="40">
        <v>15.0</v>
      </c>
      <c r="F22" s="39">
        <v>7.0</v>
      </c>
      <c r="G22" s="40">
        <v>15.0</v>
      </c>
      <c r="H22" s="39">
        <f t="shared" si="1"/>
        <v>87.5</v>
      </c>
      <c r="I22" s="82">
        <f t="shared" si="2"/>
        <v>100</v>
      </c>
      <c r="J22" s="39">
        <v>6.0</v>
      </c>
      <c r="K22" s="39">
        <v>2.0</v>
      </c>
      <c r="L22" s="40">
        <v>17.0</v>
      </c>
      <c r="M22" s="39">
        <f t="shared" si="3"/>
        <v>15</v>
      </c>
      <c r="N22" s="82">
        <f t="shared" si="39"/>
        <v>32</v>
      </c>
      <c r="O22" s="39">
        <f t="shared" si="4"/>
        <v>83.33333333</v>
      </c>
      <c r="P22" s="39">
        <f t="shared" si="40"/>
        <v>96.96969697</v>
      </c>
      <c r="Q22" s="141">
        <v>11.0</v>
      </c>
      <c r="R22" s="141">
        <v>4.0</v>
      </c>
      <c r="S22" s="40">
        <v>15.0</v>
      </c>
      <c r="T22" s="39">
        <f t="shared" si="5"/>
        <v>30</v>
      </c>
      <c r="U22" s="82">
        <f t="shared" si="41"/>
        <v>47</v>
      </c>
      <c r="V22" s="39">
        <f t="shared" si="6"/>
        <v>88.23529412</v>
      </c>
      <c r="W22" s="82">
        <f t="shared" si="42"/>
        <v>97.91666667</v>
      </c>
      <c r="X22" s="40">
        <v>12.0</v>
      </c>
      <c r="Y22" s="40">
        <v>4.0</v>
      </c>
      <c r="Z22" s="40">
        <v>9.0</v>
      </c>
      <c r="AA22" s="82">
        <f t="shared" si="7"/>
        <v>46</v>
      </c>
      <c r="AB22" s="82">
        <f t="shared" si="43"/>
        <v>56</v>
      </c>
      <c r="AC22" s="82">
        <f t="shared" si="8"/>
        <v>90.19607843</v>
      </c>
      <c r="AD22" s="82">
        <f t="shared" si="44"/>
        <v>98.24561404</v>
      </c>
      <c r="AE22" s="40">
        <v>13.0</v>
      </c>
      <c r="AF22" s="40">
        <v>3.0</v>
      </c>
      <c r="AG22" s="40">
        <v>12.0</v>
      </c>
      <c r="AH22" s="40">
        <f t="shared" si="9"/>
        <v>62</v>
      </c>
      <c r="AI22" s="82">
        <f t="shared" si="45"/>
        <v>68</v>
      </c>
      <c r="AJ22" s="142">
        <f t="shared" si="10"/>
        <v>91.17647059</v>
      </c>
      <c r="AK22" s="83">
        <f t="shared" si="46"/>
        <v>98.55072464</v>
      </c>
      <c r="AL22" s="142">
        <v>10.0</v>
      </c>
      <c r="AM22" s="142">
        <v>2.0</v>
      </c>
      <c r="AN22" s="142">
        <v>11.0</v>
      </c>
      <c r="AO22" s="142">
        <f t="shared" si="11"/>
        <v>74</v>
      </c>
      <c r="AP22" s="142">
        <f t="shared" si="12"/>
        <v>79</v>
      </c>
      <c r="AQ22" s="142">
        <f t="shared" si="13"/>
        <v>91.35802469</v>
      </c>
      <c r="AR22" s="142">
        <f t="shared" si="14"/>
        <v>98.75</v>
      </c>
      <c r="AS22" s="142">
        <v>10.0</v>
      </c>
      <c r="AT22" s="142">
        <v>4.0</v>
      </c>
      <c r="AU22" s="142">
        <v>15.0</v>
      </c>
      <c r="AV22" s="142">
        <f t="shared" si="15"/>
        <v>88</v>
      </c>
      <c r="AW22" s="142">
        <f t="shared" si="16"/>
        <v>94</v>
      </c>
      <c r="AX22" s="142">
        <f t="shared" si="17"/>
        <v>91.66666667</v>
      </c>
      <c r="AY22" s="142">
        <f t="shared" si="18"/>
        <v>98.94736842</v>
      </c>
      <c r="AZ22" s="142">
        <v>9.0</v>
      </c>
      <c r="BA22" s="142">
        <v>4.0</v>
      </c>
      <c r="BB22" s="142">
        <v>8.0</v>
      </c>
      <c r="BC22" s="142">
        <f t="shared" si="19"/>
        <v>101</v>
      </c>
      <c r="BD22" s="142">
        <f t="shared" si="20"/>
        <v>102</v>
      </c>
      <c r="BE22" s="142">
        <f t="shared" si="21"/>
        <v>92.66055046</v>
      </c>
      <c r="BF22" s="142">
        <f t="shared" si="22"/>
        <v>95.3271028</v>
      </c>
      <c r="BG22" s="142">
        <v>9.0</v>
      </c>
      <c r="BH22" s="142">
        <v>3.0</v>
      </c>
      <c r="BI22" s="142">
        <v>9.0</v>
      </c>
      <c r="BJ22" s="142">
        <f t="shared" si="23"/>
        <v>113</v>
      </c>
      <c r="BK22" s="142">
        <f t="shared" si="24"/>
        <v>111</v>
      </c>
      <c r="BL22" s="142">
        <f t="shared" si="25"/>
        <v>93.38842975</v>
      </c>
      <c r="BM22" s="142">
        <f t="shared" si="26"/>
        <v>95.68965517</v>
      </c>
      <c r="BN22" s="142">
        <v>11.0</v>
      </c>
      <c r="BO22" s="142">
        <v>5.0</v>
      </c>
      <c r="BP22" s="142">
        <v>14.0</v>
      </c>
      <c r="BQ22" s="142">
        <f t="shared" si="27"/>
        <v>129</v>
      </c>
      <c r="BR22" s="142">
        <f t="shared" si="28"/>
        <v>125</v>
      </c>
      <c r="BS22" s="142">
        <f t="shared" si="29"/>
        <v>93.47826087</v>
      </c>
      <c r="BT22" s="142">
        <f t="shared" si="30"/>
        <v>94.6969697</v>
      </c>
      <c r="BU22" s="142">
        <v>8.0</v>
      </c>
      <c r="BV22" s="142">
        <v>5.0</v>
      </c>
      <c r="BW22" s="142">
        <v>22.0</v>
      </c>
      <c r="BX22" s="142">
        <f t="shared" si="31"/>
        <v>142</v>
      </c>
      <c r="BY22" s="142">
        <f t="shared" si="32"/>
        <v>147</v>
      </c>
      <c r="BZ22" s="142">
        <f t="shared" si="33"/>
        <v>94.0397351</v>
      </c>
      <c r="CA22" s="142">
        <f t="shared" si="34"/>
        <v>95.45454545</v>
      </c>
      <c r="CB22" s="142">
        <v>7.0</v>
      </c>
      <c r="CC22" s="142">
        <v>2.0</v>
      </c>
      <c r="CD22" s="142">
        <v>8.0</v>
      </c>
      <c r="CE22" s="142">
        <f t="shared" si="35"/>
        <v>151</v>
      </c>
      <c r="CF22" s="142">
        <f t="shared" si="36"/>
        <v>155</v>
      </c>
      <c r="CG22" s="142">
        <f t="shared" si="37"/>
        <v>93.20987654</v>
      </c>
      <c r="CH22" s="142">
        <f t="shared" si="38"/>
        <v>94.51219512</v>
      </c>
      <c r="CI22" s="142"/>
      <c r="CJ22" s="142"/>
      <c r="CK22" s="142"/>
      <c r="CL22" s="142"/>
      <c r="CM22" s="142"/>
      <c r="CN22" s="142"/>
      <c r="CO22" s="142"/>
      <c r="CP22" s="142"/>
      <c r="CQ22" s="142"/>
      <c r="CR22" s="142"/>
      <c r="CS22" s="142"/>
      <c r="CT22" s="142"/>
      <c r="CU22" s="142"/>
      <c r="CV22" s="142"/>
    </row>
    <row r="23" ht="15.75" customHeight="1">
      <c r="A23" s="29">
        <v>18.0</v>
      </c>
      <c r="B23" s="29" t="s">
        <v>28</v>
      </c>
      <c r="C23" s="39">
        <v>7.0</v>
      </c>
      <c r="D23" s="39">
        <v>1.0</v>
      </c>
      <c r="E23" s="40">
        <v>12.0</v>
      </c>
      <c r="F23" s="39">
        <v>8.0</v>
      </c>
      <c r="G23" s="40">
        <v>12.0</v>
      </c>
      <c r="H23" s="39">
        <f t="shared" si="1"/>
        <v>100</v>
      </c>
      <c r="I23" s="82">
        <f t="shared" si="2"/>
        <v>80</v>
      </c>
      <c r="J23" s="39">
        <v>6.0</v>
      </c>
      <c r="K23" s="39">
        <v>3.0</v>
      </c>
      <c r="L23" s="40">
        <v>12.0</v>
      </c>
      <c r="M23" s="39">
        <f t="shared" si="3"/>
        <v>17</v>
      </c>
      <c r="N23" s="82">
        <f t="shared" si="39"/>
        <v>24</v>
      </c>
      <c r="O23" s="39">
        <f t="shared" si="4"/>
        <v>94.44444444</v>
      </c>
      <c r="P23" s="39">
        <f t="shared" si="40"/>
        <v>72.72727273</v>
      </c>
      <c r="Q23" s="141">
        <v>7.0</v>
      </c>
      <c r="R23" s="141">
        <v>5.0</v>
      </c>
      <c r="S23" s="40">
        <v>15.0</v>
      </c>
      <c r="T23" s="39">
        <f t="shared" si="5"/>
        <v>29</v>
      </c>
      <c r="U23" s="82">
        <f t="shared" si="41"/>
        <v>39</v>
      </c>
      <c r="V23" s="39">
        <f t="shared" si="6"/>
        <v>85.29411765</v>
      </c>
      <c r="W23" s="82">
        <f t="shared" si="42"/>
        <v>81.25</v>
      </c>
      <c r="X23" s="40">
        <v>11.0</v>
      </c>
      <c r="Y23" s="40">
        <v>4.0</v>
      </c>
      <c r="Z23" s="40">
        <v>6.0</v>
      </c>
      <c r="AA23" s="82">
        <f t="shared" si="7"/>
        <v>44</v>
      </c>
      <c r="AB23" s="82">
        <f t="shared" si="43"/>
        <v>45</v>
      </c>
      <c r="AC23" s="82">
        <f t="shared" si="8"/>
        <v>86.2745098</v>
      </c>
      <c r="AD23" s="82">
        <f t="shared" si="44"/>
        <v>78.94736842</v>
      </c>
      <c r="AE23" s="40">
        <v>12.0</v>
      </c>
      <c r="AF23" s="40">
        <v>2.0</v>
      </c>
      <c r="AG23" s="40">
        <v>9.0</v>
      </c>
      <c r="AH23" s="40">
        <f t="shared" si="9"/>
        <v>58</v>
      </c>
      <c r="AI23" s="82">
        <f t="shared" si="45"/>
        <v>54</v>
      </c>
      <c r="AJ23" s="142">
        <f t="shared" si="10"/>
        <v>85.29411765</v>
      </c>
      <c r="AK23" s="83">
        <f t="shared" si="46"/>
        <v>78.26086957</v>
      </c>
      <c r="AL23" s="142">
        <v>10.0</v>
      </c>
      <c r="AM23" s="142">
        <v>2.0</v>
      </c>
      <c r="AN23" s="142">
        <v>8.0</v>
      </c>
      <c r="AO23" s="142">
        <f t="shared" si="11"/>
        <v>70</v>
      </c>
      <c r="AP23" s="142">
        <f t="shared" si="12"/>
        <v>62</v>
      </c>
      <c r="AQ23" s="142">
        <f t="shared" si="13"/>
        <v>86.41975309</v>
      </c>
      <c r="AR23" s="142">
        <f t="shared" si="14"/>
        <v>77.5</v>
      </c>
      <c r="AS23" s="142">
        <v>9.0</v>
      </c>
      <c r="AT23" s="142">
        <v>4.0</v>
      </c>
      <c r="AU23" s="142">
        <v>12.0</v>
      </c>
      <c r="AV23" s="142">
        <f t="shared" si="15"/>
        <v>83</v>
      </c>
      <c r="AW23" s="142">
        <f t="shared" si="16"/>
        <v>74</v>
      </c>
      <c r="AX23" s="142">
        <f t="shared" si="17"/>
        <v>86.45833333</v>
      </c>
      <c r="AY23" s="142">
        <f t="shared" si="18"/>
        <v>77.89473684</v>
      </c>
      <c r="AZ23" s="142">
        <v>7.0</v>
      </c>
      <c r="BA23" s="142">
        <v>4.0</v>
      </c>
      <c r="BB23" s="142">
        <v>8.0</v>
      </c>
      <c r="BC23" s="142">
        <f t="shared" si="19"/>
        <v>94</v>
      </c>
      <c r="BD23" s="142">
        <f t="shared" si="20"/>
        <v>82</v>
      </c>
      <c r="BE23" s="142">
        <f t="shared" si="21"/>
        <v>86.23853211</v>
      </c>
      <c r="BF23" s="142">
        <f t="shared" si="22"/>
        <v>76.63551402</v>
      </c>
      <c r="BG23" s="142">
        <v>9.0</v>
      </c>
      <c r="BH23" s="142">
        <v>3.0</v>
      </c>
      <c r="BI23" s="142">
        <v>9.0</v>
      </c>
      <c r="BJ23" s="142">
        <f t="shared" si="23"/>
        <v>106</v>
      </c>
      <c r="BK23" s="142">
        <f t="shared" si="24"/>
        <v>91</v>
      </c>
      <c r="BL23" s="142">
        <f t="shared" si="25"/>
        <v>87.60330579</v>
      </c>
      <c r="BM23" s="142">
        <f t="shared" si="26"/>
        <v>78.44827586</v>
      </c>
      <c r="BN23" s="142">
        <v>9.0</v>
      </c>
      <c r="BO23" s="142">
        <v>4.0</v>
      </c>
      <c r="BP23" s="142">
        <v>14.0</v>
      </c>
      <c r="BQ23" s="142">
        <f t="shared" si="27"/>
        <v>119</v>
      </c>
      <c r="BR23" s="142">
        <f t="shared" si="28"/>
        <v>105</v>
      </c>
      <c r="BS23" s="142">
        <f t="shared" si="29"/>
        <v>86.23188406</v>
      </c>
      <c r="BT23" s="142">
        <f t="shared" si="30"/>
        <v>79.54545455</v>
      </c>
      <c r="BU23" s="142">
        <v>6.0</v>
      </c>
      <c r="BV23" s="142">
        <v>4.0</v>
      </c>
      <c r="BW23" s="142">
        <v>20.0</v>
      </c>
      <c r="BX23" s="142">
        <f t="shared" si="31"/>
        <v>129</v>
      </c>
      <c r="BY23" s="142">
        <f t="shared" si="32"/>
        <v>125</v>
      </c>
      <c r="BZ23" s="142">
        <f t="shared" si="33"/>
        <v>85.43046358</v>
      </c>
      <c r="CA23" s="142">
        <f t="shared" si="34"/>
        <v>81.16883117</v>
      </c>
      <c r="CB23" s="142">
        <v>6.0</v>
      </c>
      <c r="CC23" s="142">
        <v>3.0</v>
      </c>
      <c r="CD23" s="142">
        <v>10.0</v>
      </c>
      <c r="CE23" s="142">
        <f t="shared" si="35"/>
        <v>138</v>
      </c>
      <c r="CF23" s="142">
        <f t="shared" si="36"/>
        <v>135</v>
      </c>
      <c r="CG23" s="142">
        <f t="shared" si="37"/>
        <v>85.18518519</v>
      </c>
      <c r="CH23" s="142">
        <f t="shared" si="38"/>
        <v>82.31707317</v>
      </c>
      <c r="CI23" s="142"/>
      <c r="CJ23" s="142"/>
      <c r="CK23" s="142"/>
      <c r="CL23" s="142"/>
      <c r="CM23" s="142"/>
      <c r="CN23" s="142"/>
      <c r="CO23" s="142"/>
      <c r="CP23" s="142"/>
      <c r="CQ23" s="142"/>
      <c r="CR23" s="142"/>
      <c r="CS23" s="142"/>
      <c r="CT23" s="142"/>
      <c r="CU23" s="142"/>
      <c r="CV23" s="142"/>
    </row>
    <row r="24" ht="15.75" customHeight="1">
      <c r="A24" s="29">
        <v>19.0</v>
      </c>
      <c r="B24" s="29" t="s">
        <v>29</v>
      </c>
      <c r="C24" s="39">
        <v>5.0</v>
      </c>
      <c r="D24" s="39">
        <v>1.0</v>
      </c>
      <c r="E24" s="40">
        <v>6.0</v>
      </c>
      <c r="F24" s="39">
        <v>6.0</v>
      </c>
      <c r="G24" s="40">
        <v>6.0</v>
      </c>
      <c r="H24" s="39">
        <f t="shared" si="1"/>
        <v>75</v>
      </c>
      <c r="I24" s="82">
        <f t="shared" si="2"/>
        <v>40</v>
      </c>
      <c r="J24" s="39">
        <v>5.0</v>
      </c>
      <c r="K24" s="39">
        <v>3.0</v>
      </c>
      <c r="L24" s="40">
        <v>9.0</v>
      </c>
      <c r="M24" s="39">
        <f t="shared" si="3"/>
        <v>14</v>
      </c>
      <c r="N24" s="82">
        <f t="shared" si="39"/>
        <v>15</v>
      </c>
      <c r="O24" s="39">
        <f t="shared" si="4"/>
        <v>77.77777778</v>
      </c>
      <c r="P24" s="39">
        <f t="shared" si="40"/>
        <v>45.45454545</v>
      </c>
      <c r="Q24" s="141">
        <v>0.0</v>
      </c>
      <c r="R24" s="141">
        <v>1.0</v>
      </c>
      <c r="S24" s="40">
        <v>3.0</v>
      </c>
      <c r="T24" s="39">
        <f t="shared" si="5"/>
        <v>15</v>
      </c>
      <c r="U24" s="82">
        <f t="shared" si="41"/>
        <v>18</v>
      </c>
      <c r="V24" s="39">
        <f t="shared" si="6"/>
        <v>44.11764706</v>
      </c>
      <c r="W24" s="82">
        <f t="shared" si="42"/>
        <v>37.5</v>
      </c>
      <c r="X24" s="40">
        <v>11.0</v>
      </c>
      <c r="Y24" s="40">
        <v>2.0</v>
      </c>
      <c r="Z24" s="40">
        <v>9.0</v>
      </c>
      <c r="AA24" s="82">
        <f t="shared" si="7"/>
        <v>28</v>
      </c>
      <c r="AB24" s="82">
        <f t="shared" si="43"/>
        <v>27</v>
      </c>
      <c r="AC24" s="82">
        <f t="shared" si="8"/>
        <v>54.90196078</v>
      </c>
      <c r="AD24" s="82">
        <f t="shared" si="44"/>
        <v>47.36842105</v>
      </c>
      <c r="AE24" s="40">
        <v>10.0</v>
      </c>
      <c r="AF24" s="40">
        <v>3.0</v>
      </c>
      <c r="AG24" s="40">
        <v>6.0</v>
      </c>
      <c r="AH24" s="40">
        <f t="shared" si="9"/>
        <v>41</v>
      </c>
      <c r="AI24" s="82">
        <f t="shared" si="45"/>
        <v>33</v>
      </c>
      <c r="AJ24" s="143">
        <f t="shared" si="10"/>
        <v>60.29411765</v>
      </c>
      <c r="AK24" s="83">
        <f t="shared" si="46"/>
        <v>47.82608696</v>
      </c>
      <c r="AL24" s="142">
        <v>10.0</v>
      </c>
      <c r="AM24" s="142">
        <v>3.0</v>
      </c>
      <c r="AN24" s="142">
        <v>11.0</v>
      </c>
      <c r="AO24" s="142">
        <f t="shared" si="11"/>
        <v>54</v>
      </c>
      <c r="AP24" s="142">
        <f t="shared" si="12"/>
        <v>44</v>
      </c>
      <c r="AQ24" s="142">
        <f t="shared" si="13"/>
        <v>66.66666667</v>
      </c>
      <c r="AR24" s="142">
        <f t="shared" si="14"/>
        <v>55</v>
      </c>
      <c r="AS24" s="142">
        <v>8.0</v>
      </c>
      <c r="AT24" s="142">
        <v>4.0</v>
      </c>
      <c r="AU24" s="142">
        <v>12.0</v>
      </c>
      <c r="AV24" s="142">
        <f t="shared" si="15"/>
        <v>66</v>
      </c>
      <c r="AW24" s="142">
        <f t="shared" si="16"/>
        <v>56</v>
      </c>
      <c r="AX24" s="142">
        <f t="shared" si="17"/>
        <v>68.75</v>
      </c>
      <c r="AY24" s="142">
        <f t="shared" si="18"/>
        <v>58.94736842</v>
      </c>
      <c r="AZ24" s="142">
        <v>9.0</v>
      </c>
      <c r="BA24" s="142">
        <v>2.0</v>
      </c>
      <c r="BB24" s="142">
        <v>10.0</v>
      </c>
      <c r="BC24" s="142">
        <f t="shared" si="19"/>
        <v>77</v>
      </c>
      <c r="BD24" s="142">
        <f t="shared" si="20"/>
        <v>66</v>
      </c>
      <c r="BE24" s="142">
        <f t="shared" si="21"/>
        <v>70.64220183</v>
      </c>
      <c r="BF24" s="142">
        <f t="shared" si="22"/>
        <v>61.68224299</v>
      </c>
      <c r="BG24" s="142">
        <v>8.0</v>
      </c>
      <c r="BH24" s="142">
        <v>3.0</v>
      </c>
      <c r="BI24" s="142">
        <v>7.0</v>
      </c>
      <c r="BJ24" s="142">
        <f t="shared" si="23"/>
        <v>88</v>
      </c>
      <c r="BK24" s="142">
        <f t="shared" si="24"/>
        <v>73</v>
      </c>
      <c r="BL24" s="142">
        <f t="shared" si="25"/>
        <v>72.72727273</v>
      </c>
      <c r="BM24" s="142">
        <f t="shared" si="26"/>
        <v>62.93103448</v>
      </c>
      <c r="BN24" s="142">
        <v>8.0</v>
      </c>
      <c r="BO24" s="142">
        <v>4.0</v>
      </c>
      <c r="BP24" s="142">
        <v>12.0</v>
      </c>
      <c r="BQ24" s="142">
        <f t="shared" si="27"/>
        <v>100</v>
      </c>
      <c r="BR24" s="142">
        <f t="shared" si="28"/>
        <v>85</v>
      </c>
      <c r="BS24" s="142">
        <f t="shared" si="29"/>
        <v>72.46376812</v>
      </c>
      <c r="BT24" s="142">
        <f t="shared" si="30"/>
        <v>64.39393939</v>
      </c>
      <c r="BU24" s="142">
        <v>7.0</v>
      </c>
      <c r="BV24" s="142">
        <v>3.0</v>
      </c>
      <c r="BW24" s="142">
        <v>22.0</v>
      </c>
      <c r="BX24" s="142">
        <f t="shared" si="31"/>
        <v>110</v>
      </c>
      <c r="BY24" s="142">
        <f t="shared" si="32"/>
        <v>107</v>
      </c>
      <c r="BZ24" s="142">
        <f t="shared" si="33"/>
        <v>72.84768212</v>
      </c>
      <c r="CA24" s="142">
        <f t="shared" si="34"/>
        <v>69.48051948</v>
      </c>
      <c r="CB24" s="142">
        <v>6.0</v>
      </c>
      <c r="CC24" s="142">
        <v>2.0</v>
      </c>
      <c r="CD24" s="142">
        <v>8.0</v>
      </c>
      <c r="CE24" s="142">
        <f t="shared" si="35"/>
        <v>118</v>
      </c>
      <c r="CF24" s="142">
        <f t="shared" si="36"/>
        <v>115</v>
      </c>
      <c r="CG24" s="142">
        <f t="shared" si="37"/>
        <v>72.83950617</v>
      </c>
      <c r="CH24" s="142">
        <f t="shared" si="38"/>
        <v>70.12195122</v>
      </c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</row>
    <row r="25" ht="15.75" customHeight="1">
      <c r="A25" s="29">
        <v>20.0</v>
      </c>
      <c r="B25" s="29" t="s">
        <v>30</v>
      </c>
      <c r="C25" s="39">
        <v>6.0</v>
      </c>
      <c r="D25" s="39">
        <v>1.0</v>
      </c>
      <c r="E25" s="40">
        <v>15.0</v>
      </c>
      <c r="F25" s="39">
        <v>7.0</v>
      </c>
      <c r="G25" s="40">
        <v>15.0</v>
      </c>
      <c r="H25" s="39">
        <f t="shared" si="1"/>
        <v>87.5</v>
      </c>
      <c r="I25" s="82">
        <f t="shared" si="2"/>
        <v>100</v>
      </c>
      <c r="J25" s="39">
        <v>6.0</v>
      </c>
      <c r="K25" s="39">
        <v>2.0</v>
      </c>
      <c r="L25" s="40">
        <v>18.0</v>
      </c>
      <c r="M25" s="39">
        <f t="shared" si="3"/>
        <v>15</v>
      </c>
      <c r="N25" s="82">
        <f t="shared" si="39"/>
        <v>33</v>
      </c>
      <c r="O25" s="39">
        <f t="shared" si="4"/>
        <v>83.33333333</v>
      </c>
      <c r="P25" s="39">
        <f t="shared" si="40"/>
        <v>100</v>
      </c>
      <c r="Q25" s="141">
        <v>11.0</v>
      </c>
      <c r="R25" s="141">
        <v>5.0</v>
      </c>
      <c r="S25" s="40">
        <v>15.0</v>
      </c>
      <c r="T25" s="39">
        <f t="shared" si="5"/>
        <v>31</v>
      </c>
      <c r="U25" s="82">
        <f t="shared" si="41"/>
        <v>48</v>
      </c>
      <c r="V25" s="39">
        <f t="shared" si="6"/>
        <v>91.17647059</v>
      </c>
      <c r="W25" s="82">
        <f t="shared" si="42"/>
        <v>100</v>
      </c>
      <c r="X25" s="40">
        <v>12.0</v>
      </c>
      <c r="Y25" s="40">
        <v>4.0</v>
      </c>
      <c r="Z25" s="40">
        <v>9.0</v>
      </c>
      <c r="AA25" s="82">
        <f t="shared" si="7"/>
        <v>47</v>
      </c>
      <c r="AB25" s="82">
        <f t="shared" si="43"/>
        <v>57</v>
      </c>
      <c r="AC25" s="82">
        <f t="shared" si="8"/>
        <v>92.15686275</v>
      </c>
      <c r="AD25" s="82">
        <f t="shared" si="44"/>
        <v>100</v>
      </c>
      <c r="AE25" s="40">
        <v>10.0</v>
      </c>
      <c r="AF25" s="40">
        <v>2.0</v>
      </c>
      <c r="AG25" s="40">
        <v>9.0</v>
      </c>
      <c r="AH25" s="40">
        <f t="shared" si="9"/>
        <v>59</v>
      </c>
      <c r="AI25" s="82">
        <f t="shared" si="45"/>
        <v>66</v>
      </c>
      <c r="AJ25" s="142">
        <f t="shared" si="10"/>
        <v>86.76470588</v>
      </c>
      <c r="AK25" s="83">
        <f t="shared" si="46"/>
        <v>95.65217391</v>
      </c>
      <c r="AL25" s="142">
        <v>9.0</v>
      </c>
      <c r="AM25" s="142">
        <v>3.0</v>
      </c>
      <c r="AN25" s="142">
        <v>11.0</v>
      </c>
      <c r="AO25" s="142">
        <f t="shared" si="11"/>
        <v>71</v>
      </c>
      <c r="AP25" s="142">
        <f t="shared" si="12"/>
        <v>77</v>
      </c>
      <c r="AQ25" s="142">
        <f t="shared" si="13"/>
        <v>87.65432099</v>
      </c>
      <c r="AR25" s="142">
        <f t="shared" si="14"/>
        <v>96.25</v>
      </c>
      <c r="AS25" s="142">
        <v>7.0</v>
      </c>
      <c r="AT25" s="142">
        <v>4.0</v>
      </c>
      <c r="AU25" s="142">
        <v>12.0</v>
      </c>
      <c r="AV25" s="142">
        <f t="shared" si="15"/>
        <v>82</v>
      </c>
      <c r="AW25" s="142">
        <f t="shared" si="16"/>
        <v>89</v>
      </c>
      <c r="AX25" s="142">
        <f t="shared" si="17"/>
        <v>85.41666667</v>
      </c>
      <c r="AY25" s="142">
        <f t="shared" si="18"/>
        <v>93.68421053</v>
      </c>
      <c r="AZ25" s="142">
        <v>8.0</v>
      </c>
      <c r="BA25" s="142">
        <v>2.0</v>
      </c>
      <c r="BB25" s="142">
        <v>10.0</v>
      </c>
      <c r="BC25" s="142">
        <f t="shared" si="19"/>
        <v>92</v>
      </c>
      <c r="BD25" s="142">
        <f t="shared" si="20"/>
        <v>99</v>
      </c>
      <c r="BE25" s="142">
        <f t="shared" si="21"/>
        <v>84.40366972</v>
      </c>
      <c r="BF25" s="142">
        <f t="shared" si="22"/>
        <v>92.52336449</v>
      </c>
      <c r="BG25" s="142">
        <v>7.0</v>
      </c>
      <c r="BH25" s="142">
        <v>3.0</v>
      </c>
      <c r="BI25" s="142">
        <v>4.0</v>
      </c>
      <c r="BJ25" s="142">
        <f t="shared" si="23"/>
        <v>102</v>
      </c>
      <c r="BK25" s="142">
        <f t="shared" si="24"/>
        <v>103</v>
      </c>
      <c r="BL25" s="142">
        <f t="shared" si="25"/>
        <v>84.29752066</v>
      </c>
      <c r="BM25" s="142">
        <f t="shared" si="26"/>
        <v>88.79310345</v>
      </c>
      <c r="BN25" s="142">
        <v>12.0</v>
      </c>
      <c r="BO25" s="142">
        <v>5.0</v>
      </c>
      <c r="BP25" s="142">
        <v>16.0</v>
      </c>
      <c r="BQ25" s="142">
        <f t="shared" si="27"/>
        <v>119</v>
      </c>
      <c r="BR25" s="142">
        <f t="shared" si="28"/>
        <v>119</v>
      </c>
      <c r="BS25" s="142">
        <f t="shared" si="29"/>
        <v>86.23188406</v>
      </c>
      <c r="BT25" s="142">
        <f t="shared" si="30"/>
        <v>90.15151515</v>
      </c>
      <c r="BU25" s="142">
        <v>5.0</v>
      </c>
      <c r="BV25" s="142">
        <v>3.0</v>
      </c>
      <c r="BW25" s="142">
        <v>18.0</v>
      </c>
      <c r="BX25" s="142">
        <f t="shared" si="31"/>
        <v>127</v>
      </c>
      <c r="BY25" s="142">
        <f t="shared" si="32"/>
        <v>137</v>
      </c>
      <c r="BZ25" s="142">
        <f t="shared" si="33"/>
        <v>84.10596026</v>
      </c>
      <c r="CA25" s="142">
        <f t="shared" si="34"/>
        <v>88.96103896</v>
      </c>
      <c r="CB25" s="142">
        <v>6.0</v>
      </c>
      <c r="CC25" s="142">
        <v>2.0</v>
      </c>
      <c r="CD25" s="142">
        <v>8.0</v>
      </c>
      <c r="CE25" s="142">
        <f t="shared" si="35"/>
        <v>135</v>
      </c>
      <c r="CF25" s="142">
        <f t="shared" si="36"/>
        <v>145</v>
      </c>
      <c r="CG25" s="142">
        <f t="shared" si="37"/>
        <v>83.33333333</v>
      </c>
      <c r="CH25" s="142">
        <f t="shared" si="38"/>
        <v>88.41463415</v>
      </c>
      <c r="CI25" s="142"/>
      <c r="CJ25" s="142"/>
      <c r="CK25" s="142"/>
      <c r="CL25" s="142"/>
      <c r="CM25" s="142"/>
      <c r="CN25" s="142"/>
      <c r="CO25" s="142"/>
      <c r="CP25" s="142"/>
      <c r="CQ25" s="142"/>
      <c r="CR25" s="142"/>
      <c r="CS25" s="142"/>
      <c r="CT25" s="142"/>
      <c r="CU25" s="142"/>
      <c r="CV25" s="142"/>
    </row>
    <row r="26" ht="15.75" customHeight="1">
      <c r="A26" s="29">
        <v>21.0</v>
      </c>
      <c r="B26" s="30" t="s">
        <v>31</v>
      </c>
      <c r="C26" s="39">
        <v>2.0</v>
      </c>
      <c r="D26" s="39">
        <v>1.0</v>
      </c>
      <c r="E26" s="40">
        <v>3.0</v>
      </c>
      <c r="F26" s="39">
        <v>3.0</v>
      </c>
      <c r="G26" s="40">
        <v>3.0</v>
      </c>
      <c r="H26" s="39">
        <f t="shared" si="1"/>
        <v>37.5</v>
      </c>
      <c r="I26" s="82">
        <f t="shared" si="2"/>
        <v>20</v>
      </c>
      <c r="J26" s="39">
        <v>7.0</v>
      </c>
      <c r="K26" s="39">
        <v>1.0</v>
      </c>
      <c r="L26" s="40">
        <v>13.0</v>
      </c>
      <c r="M26" s="39">
        <f t="shared" si="3"/>
        <v>11</v>
      </c>
      <c r="N26" s="82">
        <f t="shared" si="39"/>
        <v>16</v>
      </c>
      <c r="O26" s="39">
        <f t="shared" si="4"/>
        <v>61.11111111</v>
      </c>
      <c r="P26" s="39">
        <f t="shared" ref="P26:P44" si="47">N26/30%</f>
        <v>53.33333333</v>
      </c>
      <c r="Q26" s="141">
        <v>9.0</v>
      </c>
      <c r="R26" s="141">
        <v>4.0</v>
      </c>
      <c r="S26" s="40">
        <v>12.0</v>
      </c>
      <c r="T26" s="39">
        <f t="shared" si="5"/>
        <v>24</v>
      </c>
      <c r="U26" s="82">
        <f t="shared" si="41"/>
        <v>28</v>
      </c>
      <c r="V26" s="39">
        <f t="shared" si="6"/>
        <v>70.58823529</v>
      </c>
      <c r="W26" s="82">
        <f t="shared" ref="W26:W44" si="48">U26/45%</f>
        <v>62.22222222</v>
      </c>
      <c r="X26" s="40">
        <v>9.0</v>
      </c>
      <c r="Y26" s="40">
        <v>2.0</v>
      </c>
      <c r="Z26" s="40">
        <v>6.0</v>
      </c>
      <c r="AA26" s="82">
        <f t="shared" si="7"/>
        <v>35</v>
      </c>
      <c r="AB26" s="82">
        <f t="shared" si="43"/>
        <v>34</v>
      </c>
      <c r="AC26" s="82">
        <f t="shared" si="8"/>
        <v>68.62745098</v>
      </c>
      <c r="AD26" s="82">
        <f t="shared" ref="AD26:AD44" si="49">AB26/54%</f>
        <v>62.96296296</v>
      </c>
      <c r="AE26" s="40">
        <v>7.0</v>
      </c>
      <c r="AF26" s="40">
        <v>2.0</v>
      </c>
      <c r="AG26" s="40">
        <v>9.0</v>
      </c>
      <c r="AH26" s="40">
        <f t="shared" si="9"/>
        <v>44</v>
      </c>
      <c r="AI26" s="82">
        <f t="shared" si="45"/>
        <v>43</v>
      </c>
      <c r="AJ26" s="143">
        <f t="shared" si="10"/>
        <v>64.70588235</v>
      </c>
      <c r="AK26" s="83">
        <f t="shared" ref="AK26:AK44" si="50">AI26/66%</f>
        <v>65.15151515</v>
      </c>
      <c r="AL26" s="142">
        <v>10.0</v>
      </c>
      <c r="AM26" s="142">
        <v>2.0</v>
      </c>
      <c r="AN26" s="142">
        <v>11.0</v>
      </c>
      <c r="AO26" s="142">
        <f t="shared" si="11"/>
        <v>56</v>
      </c>
      <c r="AP26" s="142">
        <f t="shared" si="12"/>
        <v>54</v>
      </c>
      <c r="AQ26" s="142">
        <f t="shared" si="13"/>
        <v>69.13580247</v>
      </c>
      <c r="AR26" s="142">
        <f t="shared" si="14"/>
        <v>67.5</v>
      </c>
      <c r="AS26" s="142">
        <v>8.0</v>
      </c>
      <c r="AT26" s="142">
        <v>4.0</v>
      </c>
      <c r="AU26" s="142">
        <v>10.0</v>
      </c>
      <c r="AV26" s="142">
        <f t="shared" si="15"/>
        <v>68</v>
      </c>
      <c r="AW26" s="142">
        <f t="shared" si="16"/>
        <v>64</v>
      </c>
      <c r="AX26" s="142">
        <f t="shared" si="17"/>
        <v>70.83333333</v>
      </c>
      <c r="AY26" s="142">
        <f t="shared" si="18"/>
        <v>67.36842105</v>
      </c>
      <c r="AZ26" s="142">
        <v>7.0</v>
      </c>
      <c r="BA26" s="142">
        <v>4.0</v>
      </c>
      <c r="BB26" s="142">
        <v>10.0</v>
      </c>
      <c r="BC26" s="142">
        <f t="shared" si="19"/>
        <v>79</v>
      </c>
      <c r="BD26" s="142">
        <f t="shared" si="20"/>
        <v>74</v>
      </c>
      <c r="BE26" s="142">
        <f t="shared" si="21"/>
        <v>72.47706422</v>
      </c>
      <c r="BF26" s="142">
        <f t="shared" si="22"/>
        <v>69.1588785</v>
      </c>
      <c r="BG26" s="142">
        <v>9.0</v>
      </c>
      <c r="BH26" s="142">
        <v>3.0</v>
      </c>
      <c r="BI26" s="142">
        <v>5.0</v>
      </c>
      <c r="BJ26" s="142">
        <f t="shared" si="23"/>
        <v>91</v>
      </c>
      <c r="BK26" s="142">
        <f t="shared" si="24"/>
        <v>79</v>
      </c>
      <c r="BL26" s="142">
        <f t="shared" si="25"/>
        <v>75.20661157</v>
      </c>
      <c r="BM26" s="142">
        <f t="shared" si="26"/>
        <v>68.10344828</v>
      </c>
      <c r="BN26" s="142">
        <v>11.0</v>
      </c>
      <c r="BO26" s="142">
        <v>5.0</v>
      </c>
      <c r="BP26" s="142">
        <v>10.0</v>
      </c>
      <c r="BQ26" s="142">
        <f t="shared" si="27"/>
        <v>107</v>
      </c>
      <c r="BR26" s="142">
        <f t="shared" si="28"/>
        <v>89</v>
      </c>
      <c r="BS26" s="142">
        <f t="shared" si="29"/>
        <v>77.53623188</v>
      </c>
      <c r="BT26" s="142">
        <f t="shared" si="30"/>
        <v>67.42424242</v>
      </c>
      <c r="BU26" s="142">
        <v>8.0</v>
      </c>
      <c r="BV26" s="142">
        <v>4.0</v>
      </c>
      <c r="BW26" s="142">
        <v>20.0</v>
      </c>
      <c r="BX26" s="142">
        <f t="shared" si="31"/>
        <v>119</v>
      </c>
      <c r="BY26" s="142">
        <f t="shared" si="32"/>
        <v>109</v>
      </c>
      <c r="BZ26" s="142">
        <f t="shared" si="33"/>
        <v>78.80794702</v>
      </c>
      <c r="CA26" s="142">
        <f t="shared" si="34"/>
        <v>70.77922078</v>
      </c>
      <c r="CB26" s="142">
        <v>7.0</v>
      </c>
      <c r="CC26" s="142">
        <v>2.0</v>
      </c>
      <c r="CD26" s="142">
        <v>8.0</v>
      </c>
      <c r="CE26" s="142">
        <f t="shared" si="35"/>
        <v>128</v>
      </c>
      <c r="CF26" s="142">
        <f t="shared" si="36"/>
        <v>117</v>
      </c>
      <c r="CG26" s="142">
        <f t="shared" si="37"/>
        <v>79.01234568</v>
      </c>
      <c r="CH26" s="142">
        <f t="shared" si="38"/>
        <v>71.34146341</v>
      </c>
      <c r="CI26" s="142"/>
      <c r="CJ26" s="142"/>
      <c r="CK26" s="142"/>
      <c r="CL26" s="142"/>
      <c r="CM26" s="142"/>
      <c r="CN26" s="142"/>
      <c r="CO26" s="142"/>
      <c r="CP26" s="142"/>
      <c r="CQ26" s="142"/>
      <c r="CR26" s="142"/>
      <c r="CS26" s="142"/>
      <c r="CT26" s="142"/>
      <c r="CU26" s="142"/>
      <c r="CV26" s="142"/>
    </row>
    <row r="27" ht="15.75" customHeight="1">
      <c r="A27" s="29">
        <v>22.0</v>
      </c>
      <c r="B27" s="30" t="s">
        <v>32</v>
      </c>
      <c r="C27" s="39">
        <v>5.0</v>
      </c>
      <c r="D27" s="39">
        <v>1.0</v>
      </c>
      <c r="E27" s="40">
        <v>15.0</v>
      </c>
      <c r="F27" s="39">
        <v>6.0</v>
      </c>
      <c r="G27" s="40">
        <v>15.0</v>
      </c>
      <c r="H27" s="39">
        <f t="shared" si="1"/>
        <v>75</v>
      </c>
      <c r="I27" s="82">
        <f t="shared" si="2"/>
        <v>100</v>
      </c>
      <c r="J27" s="39">
        <v>7.0</v>
      </c>
      <c r="K27" s="40">
        <v>3.0</v>
      </c>
      <c r="L27" s="40">
        <v>15.0</v>
      </c>
      <c r="M27" s="39">
        <f t="shared" si="3"/>
        <v>16</v>
      </c>
      <c r="N27" s="82">
        <f t="shared" si="39"/>
        <v>30</v>
      </c>
      <c r="O27" s="39">
        <f t="shared" si="4"/>
        <v>88.88888889</v>
      </c>
      <c r="P27" s="39">
        <f t="shared" si="47"/>
        <v>100</v>
      </c>
      <c r="Q27" s="141">
        <v>10.0</v>
      </c>
      <c r="R27" s="40">
        <v>5.0</v>
      </c>
      <c r="S27" s="40">
        <v>12.0</v>
      </c>
      <c r="T27" s="39">
        <f t="shared" si="5"/>
        <v>31</v>
      </c>
      <c r="U27" s="82">
        <f t="shared" si="41"/>
        <v>42</v>
      </c>
      <c r="V27" s="39">
        <f t="shared" si="6"/>
        <v>91.17647059</v>
      </c>
      <c r="W27" s="82">
        <f t="shared" si="48"/>
        <v>93.33333333</v>
      </c>
      <c r="X27" s="40">
        <v>11.0</v>
      </c>
      <c r="Y27" s="40">
        <v>4.0</v>
      </c>
      <c r="Z27" s="40">
        <v>9.0</v>
      </c>
      <c r="AA27" s="82">
        <f t="shared" si="7"/>
        <v>46</v>
      </c>
      <c r="AB27" s="82">
        <f t="shared" si="43"/>
        <v>51</v>
      </c>
      <c r="AC27" s="82">
        <f t="shared" si="8"/>
        <v>90.19607843</v>
      </c>
      <c r="AD27" s="82">
        <f t="shared" si="49"/>
        <v>94.44444444</v>
      </c>
      <c r="AE27" s="40">
        <v>12.0</v>
      </c>
      <c r="AF27" s="40">
        <v>3.0</v>
      </c>
      <c r="AG27" s="40">
        <v>12.0</v>
      </c>
      <c r="AH27" s="40">
        <f t="shared" si="9"/>
        <v>61</v>
      </c>
      <c r="AI27" s="82">
        <f t="shared" si="45"/>
        <v>63</v>
      </c>
      <c r="AJ27" s="142">
        <f t="shared" si="10"/>
        <v>89.70588235</v>
      </c>
      <c r="AK27" s="83">
        <f t="shared" si="50"/>
        <v>95.45454545</v>
      </c>
      <c r="AL27" s="142">
        <v>9.0</v>
      </c>
      <c r="AM27" s="142">
        <v>2.0</v>
      </c>
      <c r="AN27" s="142">
        <v>11.0</v>
      </c>
      <c r="AO27" s="142">
        <f t="shared" si="11"/>
        <v>72</v>
      </c>
      <c r="AP27" s="142">
        <f t="shared" si="12"/>
        <v>74</v>
      </c>
      <c r="AQ27" s="142">
        <f t="shared" si="13"/>
        <v>88.88888889</v>
      </c>
      <c r="AR27" s="142">
        <f t="shared" si="14"/>
        <v>92.5</v>
      </c>
      <c r="AS27" s="142">
        <v>10.0</v>
      </c>
      <c r="AT27" s="142">
        <v>4.0</v>
      </c>
      <c r="AU27" s="142">
        <v>12.0</v>
      </c>
      <c r="AV27" s="142">
        <f t="shared" si="15"/>
        <v>86</v>
      </c>
      <c r="AW27" s="142">
        <f t="shared" si="16"/>
        <v>86</v>
      </c>
      <c r="AX27" s="142">
        <f t="shared" si="17"/>
        <v>89.58333333</v>
      </c>
      <c r="AY27" s="142">
        <f t="shared" si="18"/>
        <v>90.52631579</v>
      </c>
      <c r="AZ27" s="142">
        <v>8.0</v>
      </c>
      <c r="BA27" s="142">
        <v>4.0</v>
      </c>
      <c r="BB27" s="142">
        <v>10.0</v>
      </c>
      <c r="BC27" s="142">
        <f t="shared" si="19"/>
        <v>98</v>
      </c>
      <c r="BD27" s="142">
        <f t="shared" si="20"/>
        <v>96</v>
      </c>
      <c r="BE27" s="142">
        <f t="shared" si="21"/>
        <v>89.90825688</v>
      </c>
      <c r="BF27" s="142">
        <f t="shared" si="22"/>
        <v>89.71962617</v>
      </c>
      <c r="BG27" s="142">
        <v>9.0</v>
      </c>
      <c r="BH27" s="142">
        <v>3.0</v>
      </c>
      <c r="BI27" s="142">
        <v>9.0</v>
      </c>
      <c r="BJ27" s="142">
        <f t="shared" si="23"/>
        <v>110</v>
      </c>
      <c r="BK27" s="142">
        <f t="shared" si="24"/>
        <v>105</v>
      </c>
      <c r="BL27" s="142">
        <f t="shared" si="25"/>
        <v>90.90909091</v>
      </c>
      <c r="BM27" s="142">
        <f t="shared" si="26"/>
        <v>90.51724138</v>
      </c>
      <c r="BN27" s="142">
        <v>7.0</v>
      </c>
      <c r="BO27" s="142">
        <v>3.0</v>
      </c>
      <c r="BP27" s="142">
        <v>8.0</v>
      </c>
      <c r="BQ27" s="142">
        <f t="shared" si="27"/>
        <v>120</v>
      </c>
      <c r="BR27" s="142">
        <f t="shared" si="28"/>
        <v>113</v>
      </c>
      <c r="BS27" s="142">
        <f t="shared" si="29"/>
        <v>86.95652174</v>
      </c>
      <c r="BT27" s="142">
        <f t="shared" si="30"/>
        <v>85.60606061</v>
      </c>
      <c r="BU27" s="142">
        <v>8.0</v>
      </c>
      <c r="BV27" s="142">
        <v>5.0</v>
      </c>
      <c r="BW27" s="142">
        <v>20.0</v>
      </c>
      <c r="BX27" s="142">
        <f t="shared" si="31"/>
        <v>133</v>
      </c>
      <c r="BY27" s="142">
        <f t="shared" si="32"/>
        <v>133</v>
      </c>
      <c r="BZ27" s="142">
        <f t="shared" si="33"/>
        <v>88.0794702</v>
      </c>
      <c r="CA27" s="142">
        <f t="shared" si="34"/>
        <v>86.36363636</v>
      </c>
      <c r="CB27" s="142">
        <v>8.0</v>
      </c>
      <c r="CC27" s="142">
        <v>2.0</v>
      </c>
      <c r="CD27" s="142">
        <v>8.0</v>
      </c>
      <c r="CE27" s="142">
        <f t="shared" si="35"/>
        <v>143</v>
      </c>
      <c r="CF27" s="142">
        <f t="shared" si="36"/>
        <v>141</v>
      </c>
      <c r="CG27" s="142">
        <f t="shared" si="37"/>
        <v>88.27160494</v>
      </c>
      <c r="CH27" s="142">
        <f t="shared" si="38"/>
        <v>85.97560976</v>
      </c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2"/>
      <c r="CT27" s="142"/>
      <c r="CU27" s="142"/>
      <c r="CV27" s="142"/>
    </row>
    <row r="28" ht="15.75" customHeight="1">
      <c r="A28" s="29">
        <v>23.0</v>
      </c>
      <c r="B28" s="30" t="s">
        <v>33</v>
      </c>
      <c r="C28" s="39">
        <v>4.0</v>
      </c>
      <c r="D28" s="39">
        <v>1.0</v>
      </c>
      <c r="E28" s="40">
        <v>9.0</v>
      </c>
      <c r="F28" s="39">
        <v>5.0</v>
      </c>
      <c r="G28" s="40">
        <v>9.0</v>
      </c>
      <c r="H28" s="39">
        <f t="shared" si="1"/>
        <v>62.5</v>
      </c>
      <c r="I28" s="82">
        <f t="shared" si="2"/>
        <v>60</v>
      </c>
      <c r="J28" s="39">
        <v>6.0</v>
      </c>
      <c r="K28" s="39">
        <v>3.0</v>
      </c>
      <c r="L28" s="40">
        <v>14.0</v>
      </c>
      <c r="M28" s="39">
        <f t="shared" si="3"/>
        <v>14</v>
      </c>
      <c r="N28" s="82">
        <f t="shared" si="39"/>
        <v>23</v>
      </c>
      <c r="O28" s="39">
        <f t="shared" si="4"/>
        <v>77.77777778</v>
      </c>
      <c r="P28" s="39">
        <f t="shared" si="47"/>
        <v>76.66666667</v>
      </c>
      <c r="Q28" s="141">
        <v>8.0</v>
      </c>
      <c r="R28" s="141">
        <v>5.0</v>
      </c>
      <c r="S28" s="40">
        <v>12.0</v>
      </c>
      <c r="T28" s="39">
        <f t="shared" si="5"/>
        <v>27</v>
      </c>
      <c r="U28" s="82">
        <f t="shared" si="41"/>
        <v>35</v>
      </c>
      <c r="V28" s="39">
        <f t="shared" si="6"/>
        <v>79.41176471</v>
      </c>
      <c r="W28" s="82">
        <f t="shared" si="48"/>
        <v>77.77777778</v>
      </c>
      <c r="X28" s="40">
        <v>10.0</v>
      </c>
      <c r="Y28" s="40">
        <v>4.0</v>
      </c>
      <c r="Z28" s="40">
        <v>9.0</v>
      </c>
      <c r="AA28" s="82">
        <f t="shared" si="7"/>
        <v>41</v>
      </c>
      <c r="AB28" s="82">
        <f t="shared" si="43"/>
        <v>44</v>
      </c>
      <c r="AC28" s="82">
        <f t="shared" si="8"/>
        <v>80.39215686</v>
      </c>
      <c r="AD28" s="82">
        <f t="shared" si="49"/>
        <v>81.48148148</v>
      </c>
      <c r="AE28" s="40">
        <v>9.0</v>
      </c>
      <c r="AF28" s="40">
        <v>3.0</v>
      </c>
      <c r="AG28" s="40">
        <v>12.0</v>
      </c>
      <c r="AH28" s="40">
        <f t="shared" si="9"/>
        <v>53</v>
      </c>
      <c r="AI28" s="82">
        <f t="shared" si="45"/>
        <v>56</v>
      </c>
      <c r="AJ28" s="142">
        <f t="shared" si="10"/>
        <v>77.94117647</v>
      </c>
      <c r="AK28" s="83">
        <f t="shared" si="50"/>
        <v>84.84848485</v>
      </c>
      <c r="AL28" s="142">
        <v>9.0</v>
      </c>
      <c r="AM28" s="142">
        <v>3.0</v>
      </c>
      <c r="AN28" s="142">
        <v>11.0</v>
      </c>
      <c r="AO28" s="142">
        <f t="shared" si="11"/>
        <v>65</v>
      </c>
      <c r="AP28" s="142">
        <f t="shared" si="12"/>
        <v>67</v>
      </c>
      <c r="AQ28" s="142">
        <f t="shared" si="13"/>
        <v>80.24691358</v>
      </c>
      <c r="AR28" s="142">
        <f t="shared" si="14"/>
        <v>83.75</v>
      </c>
      <c r="AS28" s="142">
        <v>9.0</v>
      </c>
      <c r="AT28" s="142">
        <v>4.0</v>
      </c>
      <c r="AU28" s="142">
        <v>12.0</v>
      </c>
      <c r="AV28" s="142">
        <f t="shared" si="15"/>
        <v>78</v>
      </c>
      <c r="AW28" s="142">
        <f t="shared" si="16"/>
        <v>79</v>
      </c>
      <c r="AX28" s="142">
        <f t="shared" si="17"/>
        <v>81.25</v>
      </c>
      <c r="AY28" s="142">
        <f t="shared" si="18"/>
        <v>83.15789474</v>
      </c>
      <c r="AZ28" s="142">
        <v>8.0</v>
      </c>
      <c r="BA28" s="142">
        <v>3.0</v>
      </c>
      <c r="BB28" s="142">
        <v>10.0</v>
      </c>
      <c r="BC28" s="142">
        <f t="shared" si="19"/>
        <v>89</v>
      </c>
      <c r="BD28" s="142">
        <f t="shared" si="20"/>
        <v>89</v>
      </c>
      <c r="BE28" s="142">
        <f t="shared" si="21"/>
        <v>81.65137615</v>
      </c>
      <c r="BF28" s="142">
        <f t="shared" si="22"/>
        <v>83.17757009</v>
      </c>
      <c r="BG28" s="142">
        <v>7.0</v>
      </c>
      <c r="BH28" s="142">
        <v>2.0</v>
      </c>
      <c r="BI28" s="142">
        <v>8.0</v>
      </c>
      <c r="BJ28" s="142">
        <f t="shared" si="23"/>
        <v>98</v>
      </c>
      <c r="BK28" s="142">
        <f t="shared" si="24"/>
        <v>97</v>
      </c>
      <c r="BL28" s="142">
        <f t="shared" si="25"/>
        <v>80.99173554</v>
      </c>
      <c r="BM28" s="142">
        <f t="shared" si="26"/>
        <v>83.62068966</v>
      </c>
      <c r="BN28" s="142">
        <v>10.0</v>
      </c>
      <c r="BO28" s="142">
        <v>4.0</v>
      </c>
      <c r="BP28" s="142">
        <v>16.0</v>
      </c>
      <c r="BQ28" s="142">
        <f t="shared" si="27"/>
        <v>112</v>
      </c>
      <c r="BR28" s="142">
        <f t="shared" si="28"/>
        <v>113</v>
      </c>
      <c r="BS28" s="142">
        <f t="shared" si="29"/>
        <v>81.15942029</v>
      </c>
      <c r="BT28" s="142">
        <f t="shared" si="30"/>
        <v>85.60606061</v>
      </c>
      <c r="BU28" s="142">
        <v>8.0</v>
      </c>
      <c r="BV28" s="142">
        <v>5.0</v>
      </c>
      <c r="BW28" s="142">
        <v>22.0</v>
      </c>
      <c r="BX28" s="142">
        <f t="shared" si="31"/>
        <v>125</v>
      </c>
      <c r="BY28" s="142">
        <f t="shared" si="32"/>
        <v>135</v>
      </c>
      <c r="BZ28" s="142">
        <f t="shared" si="33"/>
        <v>82.78145695</v>
      </c>
      <c r="CA28" s="142">
        <f t="shared" si="34"/>
        <v>87.66233766</v>
      </c>
      <c r="CB28" s="142">
        <v>5.0</v>
      </c>
      <c r="CC28" s="142">
        <v>3.0</v>
      </c>
      <c r="CD28" s="142">
        <v>10.0</v>
      </c>
      <c r="CE28" s="142">
        <f t="shared" si="35"/>
        <v>133</v>
      </c>
      <c r="CF28" s="142">
        <f t="shared" si="36"/>
        <v>145</v>
      </c>
      <c r="CG28" s="142">
        <f t="shared" si="37"/>
        <v>82.09876543</v>
      </c>
      <c r="CH28" s="142">
        <f t="shared" si="38"/>
        <v>88.41463415</v>
      </c>
      <c r="CI28" s="142"/>
      <c r="CJ28" s="142"/>
      <c r="CK28" s="142"/>
      <c r="CL28" s="142"/>
      <c r="CM28" s="142"/>
      <c r="CN28" s="142"/>
      <c r="CO28" s="142"/>
      <c r="CP28" s="142"/>
      <c r="CQ28" s="142"/>
      <c r="CR28" s="142"/>
      <c r="CS28" s="142"/>
      <c r="CT28" s="142"/>
      <c r="CU28" s="142"/>
      <c r="CV28" s="142"/>
    </row>
    <row r="29" ht="15.75" customHeight="1">
      <c r="A29" s="29">
        <v>24.0</v>
      </c>
      <c r="B29" s="30" t="s">
        <v>34</v>
      </c>
      <c r="C29" s="39">
        <v>7.0</v>
      </c>
      <c r="D29" s="39">
        <v>1.0</v>
      </c>
      <c r="E29" s="40">
        <v>12.0</v>
      </c>
      <c r="F29" s="39">
        <v>8.0</v>
      </c>
      <c r="G29" s="40">
        <v>12.0</v>
      </c>
      <c r="H29" s="39">
        <f t="shared" si="1"/>
        <v>100</v>
      </c>
      <c r="I29" s="82">
        <f t="shared" si="2"/>
        <v>80</v>
      </c>
      <c r="J29" s="39">
        <v>7.0</v>
      </c>
      <c r="K29" s="39">
        <v>2.0</v>
      </c>
      <c r="L29" s="40">
        <v>12.0</v>
      </c>
      <c r="M29" s="39">
        <f t="shared" si="3"/>
        <v>17</v>
      </c>
      <c r="N29" s="82">
        <f t="shared" si="39"/>
        <v>24</v>
      </c>
      <c r="O29" s="39">
        <f t="shared" si="4"/>
        <v>94.44444444</v>
      </c>
      <c r="P29" s="39">
        <f t="shared" si="47"/>
        <v>80</v>
      </c>
      <c r="Q29" s="141">
        <v>11.0</v>
      </c>
      <c r="R29" s="141">
        <v>3.0</v>
      </c>
      <c r="S29" s="40">
        <v>12.0</v>
      </c>
      <c r="T29" s="39">
        <f t="shared" si="5"/>
        <v>31</v>
      </c>
      <c r="U29" s="82">
        <f t="shared" si="41"/>
        <v>36</v>
      </c>
      <c r="V29" s="39">
        <f t="shared" si="6"/>
        <v>91.17647059</v>
      </c>
      <c r="W29" s="82">
        <f t="shared" si="48"/>
        <v>80</v>
      </c>
      <c r="X29" s="40">
        <v>11.0</v>
      </c>
      <c r="Y29" s="40">
        <v>4.0</v>
      </c>
      <c r="Z29" s="40">
        <v>9.0</v>
      </c>
      <c r="AA29" s="82">
        <f t="shared" si="7"/>
        <v>46</v>
      </c>
      <c r="AB29" s="82">
        <f t="shared" si="43"/>
        <v>45</v>
      </c>
      <c r="AC29" s="82">
        <f t="shared" si="8"/>
        <v>90.19607843</v>
      </c>
      <c r="AD29" s="82">
        <f t="shared" si="49"/>
        <v>83.33333333</v>
      </c>
      <c r="AE29" s="40">
        <v>13.0</v>
      </c>
      <c r="AF29" s="40">
        <v>3.0</v>
      </c>
      <c r="AG29" s="40">
        <v>12.0</v>
      </c>
      <c r="AH29" s="40">
        <f t="shared" si="9"/>
        <v>62</v>
      </c>
      <c r="AI29" s="82">
        <f t="shared" si="45"/>
        <v>57</v>
      </c>
      <c r="AJ29" s="142">
        <f t="shared" si="10"/>
        <v>91.17647059</v>
      </c>
      <c r="AK29" s="83">
        <f t="shared" si="50"/>
        <v>86.36363636</v>
      </c>
      <c r="AL29" s="142">
        <v>10.0</v>
      </c>
      <c r="AM29" s="142">
        <v>3.0</v>
      </c>
      <c r="AN29" s="142">
        <v>11.0</v>
      </c>
      <c r="AO29" s="142">
        <f t="shared" si="11"/>
        <v>75</v>
      </c>
      <c r="AP29" s="142">
        <f t="shared" si="12"/>
        <v>68</v>
      </c>
      <c r="AQ29" s="142">
        <f t="shared" si="13"/>
        <v>92.59259259</v>
      </c>
      <c r="AR29" s="142">
        <f t="shared" si="14"/>
        <v>85</v>
      </c>
      <c r="AS29" s="142">
        <v>11.0</v>
      </c>
      <c r="AT29" s="142">
        <v>4.0</v>
      </c>
      <c r="AU29" s="142">
        <v>15.0</v>
      </c>
      <c r="AV29" s="142">
        <f t="shared" si="15"/>
        <v>90</v>
      </c>
      <c r="AW29" s="142">
        <f t="shared" si="16"/>
        <v>83</v>
      </c>
      <c r="AX29" s="142">
        <f t="shared" si="17"/>
        <v>93.75</v>
      </c>
      <c r="AY29" s="142">
        <f t="shared" si="18"/>
        <v>87.36842105</v>
      </c>
      <c r="AZ29" s="142">
        <v>8.0</v>
      </c>
      <c r="BA29" s="142">
        <v>4.0</v>
      </c>
      <c r="BB29" s="142">
        <v>10.0</v>
      </c>
      <c r="BC29" s="142">
        <f t="shared" si="19"/>
        <v>102</v>
      </c>
      <c r="BD29" s="142">
        <f t="shared" si="20"/>
        <v>93</v>
      </c>
      <c r="BE29" s="142">
        <f t="shared" si="21"/>
        <v>93.57798165</v>
      </c>
      <c r="BF29" s="142">
        <f t="shared" si="22"/>
        <v>86.91588785</v>
      </c>
      <c r="BG29" s="142">
        <v>9.0</v>
      </c>
      <c r="BH29" s="142">
        <v>3.0</v>
      </c>
      <c r="BI29" s="142">
        <v>9.0</v>
      </c>
      <c r="BJ29" s="142">
        <f t="shared" si="23"/>
        <v>114</v>
      </c>
      <c r="BK29" s="142">
        <f t="shared" si="24"/>
        <v>102</v>
      </c>
      <c r="BL29" s="142">
        <f t="shared" si="25"/>
        <v>94.21487603</v>
      </c>
      <c r="BM29" s="142">
        <f t="shared" si="26"/>
        <v>87.93103448</v>
      </c>
      <c r="BN29" s="142">
        <v>12.0</v>
      </c>
      <c r="BO29" s="142">
        <v>5.0</v>
      </c>
      <c r="BP29" s="142">
        <v>12.0</v>
      </c>
      <c r="BQ29" s="142">
        <f t="shared" si="27"/>
        <v>131</v>
      </c>
      <c r="BR29" s="142">
        <f t="shared" si="28"/>
        <v>114</v>
      </c>
      <c r="BS29" s="142">
        <f t="shared" si="29"/>
        <v>94.92753623</v>
      </c>
      <c r="BT29" s="142">
        <f t="shared" si="30"/>
        <v>86.36363636</v>
      </c>
      <c r="BU29" s="142">
        <v>8.0</v>
      </c>
      <c r="BV29" s="142">
        <v>5.0</v>
      </c>
      <c r="BW29" s="142">
        <v>22.0</v>
      </c>
      <c r="BX29" s="142">
        <f t="shared" si="31"/>
        <v>144</v>
      </c>
      <c r="BY29" s="142">
        <f t="shared" si="32"/>
        <v>136</v>
      </c>
      <c r="BZ29" s="142">
        <f t="shared" si="33"/>
        <v>95.36423841</v>
      </c>
      <c r="CA29" s="142">
        <f t="shared" si="34"/>
        <v>88.31168831</v>
      </c>
      <c r="CB29" s="142">
        <v>8.0</v>
      </c>
      <c r="CC29" s="142">
        <v>3.0</v>
      </c>
      <c r="CD29" s="142">
        <v>10.0</v>
      </c>
      <c r="CE29" s="142">
        <f t="shared" si="35"/>
        <v>155</v>
      </c>
      <c r="CF29" s="142">
        <f t="shared" si="36"/>
        <v>146</v>
      </c>
      <c r="CG29" s="142">
        <f t="shared" si="37"/>
        <v>95.67901235</v>
      </c>
      <c r="CH29" s="142">
        <f t="shared" si="38"/>
        <v>89.02439024</v>
      </c>
      <c r="CI29" s="142"/>
      <c r="CJ29" s="142"/>
      <c r="CK29" s="142"/>
      <c r="CL29" s="142"/>
      <c r="CM29" s="142"/>
      <c r="CN29" s="142"/>
      <c r="CO29" s="142"/>
      <c r="CP29" s="142"/>
      <c r="CQ29" s="142"/>
      <c r="CR29" s="142"/>
      <c r="CS29" s="142"/>
      <c r="CT29" s="142"/>
      <c r="CU29" s="142"/>
      <c r="CV29" s="142"/>
    </row>
    <row r="30" ht="15.75" customHeight="1">
      <c r="A30" s="29">
        <v>25.0</v>
      </c>
      <c r="B30" s="30" t="s">
        <v>35</v>
      </c>
      <c r="C30" s="39">
        <v>6.0</v>
      </c>
      <c r="D30" s="39">
        <v>1.0</v>
      </c>
      <c r="E30" s="40">
        <v>13.0</v>
      </c>
      <c r="F30" s="39">
        <v>7.0</v>
      </c>
      <c r="G30" s="40">
        <v>13.0</v>
      </c>
      <c r="H30" s="39">
        <f t="shared" si="1"/>
        <v>87.5</v>
      </c>
      <c r="I30" s="82">
        <f t="shared" si="2"/>
        <v>86.66666667</v>
      </c>
      <c r="J30" s="39">
        <v>7.0</v>
      </c>
      <c r="K30" s="39">
        <v>3.0</v>
      </c>
      <c r="L30" s="40">
        <v>15.0</v>
      </c>
      <c r="M30" s="39">
        <f t="shared" si="3"/>
        <v>17</v>
      </c>
      <c r="N30" s="82">
        <f t="shared" si="39"/>
        <v>28</v>
      </c>
      <c r="O30" s="39">
        <f t="shared" si="4"/>
        <v>94.44444444</v>
      </c>
      <c r="P30" s="39">
        <f t="shared" si="47"/>
        <v>93.33333333</v>
      </c>
      <c r="Q30" s="141">
        <v>9.0</v>
      </c>
      <c r="R30" s="141">
        <v>4.0</v>
      </c>
      <c r="S30" s="40">
        <v>15.0</v>
      </c>
      <c r="T30" s="39">
        <f t="shared" si="5"/>
        <v>30</v>
      </c>
      <c r="U30" s="82">
        <f t="shared" si="41"/>
        <v>43</v>
      </c>
      <c r="V30" s="39">
        <f t="shared" si="6"/>
        <v>88.23529412</v>
      </c>
      <c r="W30" s="82">
        <f t="shared" si="48"/>
        <v>95.55555556</v>
      </c>
      <c r="X30" s="40">
        <v>13.0</v>
      </c>
      <c r="Y30" s="40">
        <v>4.0</v>
      </c>
      <c r="Z30" s="40">
        <v>9.0</v>
      </c>
      <c r="AA30" s="82">
        <f t="shared" si="7"/>
        <v>47</v>
      </c>
      <c r="AB30" s="82">
        <f t="shared" si="43"/>
        <v>52</v>
      </c>
      <c r="AC30" s="82">
        <f t="shared" si="8"/>
        <v>92.15686275</v>
      </c>
      <c r="AD30" s="82">
        <f t="shared" si="49"/>
        <v>96.2962963</v>
      </c>
      <c r="AE30" s="40">
        <v>11.0</v>
      </c>
      <c r="AF30" s="40">
        <v>3.0</v>
      </c>
      <c r="AG30" s="40">
        <v>12.0</v>
      </c>
      <c r="AH30" s="40">
        <f t="shared" si="9"/>
        <v>61</v>
      </c>
      <c r="AI30" s="82">
        <f t="shared" si="45"/>
        <v>64</v>
      </c>
      <c r="AJ30" s="142">
        <f t="shared" si="10"/>
        <v>89.70588235</v>
      </c>
      <c r="AK30" s="83">
        <f t="shared" si="50"/>
        <v>96.96969697</v>
      </c>
      <c r="AL30" s="142">
        <v>10.0</v>
      </c>
      <c r="AM30" s="142">
        <v>2.0</v>
      </c>
      <c r="AN30" s="142">
        <v>11.0</v>
      </c>
      <c r="AO30" s="142">
        <f t="shared" si="11"/>
        <v>73</v>
      </c>
      <c r="AP30" s="142">
        <f t="shared" si="12"/>
        <v>75</v>
      </c>
      <c r="AQ30" s="142">
        <f t="shared" si="13"/>
        <v>90.12345679</v>
      </c>
      <c r="AR30" s="142">
        <f t="shared" si="14"/>
        <v>93.75</v>
      </c>
      <c r="AS30" s="142">
        <v>11.0</v>
      </c>
      <c r="AT30" s="142">
        <v>4.0</v>
      </c>
      <c r="AU30" s="142">
        <v>15.0</v>
      </c>
      <c r="AV30" s="142">
        <f t="shared" si="15"/>
        <v>88</v>
      </c>
      <c r="AW30" s="142">
        <f t="shared" si="16"/>
        <v>90</v>
      </c>
      <c r="AX30" s="142">
        <f t="shared" si="17"/>
        <v>91.66666667</v>
      </c>
      <c r="AY30" s="142">
        <f t="shared" si="18"/>
        <v>94.73684211</v>
      </c>
      <c r="AZ30" s="142">
        <v>9.0</v>
      </c>
      <c r="BA30" s="142">
        <v>4.0</v>
      </c>
      <c r="BB30" s="142">
        <v>12.0</v>
      </c>
      <c r="BC30" s="142">
        <f t="shared" si="19"/>
        <v>101</v>
      </c>
      <c r="BD30" s="142">
        <f t="shared" si="20"/>
        <v>102</v>
      </c>
      <c r="BE30" s="142">
        <f t="shared" si="21"/>
        <v>92.66055046</v>
      </c>
      <c r="BF30" s="142">
        <f t="shared" si="22"/>
        <v>95.3271028</v>
      </c>
      <c r="BG30" s="142">
        <v>7.0</v>
      </c>
      <c r="BH30" s="142">
        <v>3.0</v>
      </c>
      <c r="BI30" s="142">
        <v>7.0</v>
      </c>
      <c r="BJ30" s="142">
        <f t="shared" si="23"/>
        <v>111</v>
      </c>
      <c r="BK30" s="142">
        <f t="shared" si="24"/>
        <v>109</v>
      </c>
      <c r="BL30" s="142">
        <f t="shared" si="25"/>
        <v>91.73553719</v>
      </c>
      <c r="BM30" s="142">
        <f t="shared" si="26"/>
        <v>93.96551724</v>
      </c>
      <c r="BN30" s="142">
        <v>11.0</v>
      </c>
      <c r="BO30" s="142">
        <v>4.0</v>
      </c>
      <c r="BP30" s="142">
        <v>16.0</v>
      </c>
      <c r="BQ30" s="142">
        <f t="shared" si="27"/>
        <v>126</v>
      </c>
      <c r="BR30" s="142">
        <f t="shared" si="28"/>
        <v>125</v>
      </c>
      <c r="BS30" s="142">
        <f t="shared" si="29"/>
        <v>91.30434783</v>
      </c>
      <c r="BT30" s="142">
        <f t="shared" si="30"/>
        <v>94.6969697</v>
      </c>
      <c r="BU30" s="142">
        <v>7.0</v>
      </c>
      <c r="BV30" s="142">
        <v>5.0</v>
      </c>
      <c r="BW30" s="142">
        <v>18.0</v>
      </c>
      <c r="BX30" s="142">
        <f t="shared" si="31"/>
        <v>138</v>
      </c>
      <c r="BY30" s="142">
        <f t="shared" si="32"/>
        <v>143</v>
      </c>
      <c r="BZ30" s="142">
        <f t="shared" si="33"/>
        <v>91.39072848</v>
      </c>
      <c r="CA30" s="142">
        <f t="shared" si="34"/>
        <v>92.85714286</v>
      </c>
      <c r="CB30" s="142">
        <v>6.0</v>
      </c>
      <c r="CC30" s="142">
        <v>2.0</v>
      </c>
      <c r="CD30" s="142">
        <v>8.0</v>
      </c>
      <c r="CE30" s="142">
        <f t="shared" si="35"/>
        <v>146</v>
      </c>
      <c r="CF30" s="142">
        <f t="shared" si="36"/>
        <v>151</v>
      </c>
      <c r="CG30" s="142">
        <f t="shared" si="37"/>
        <v>90.12345679</v>
      </c>
      <c r="CH30" s="142">
        <f t="shared" si="38"/>
        <v>92.07317073</v>
      </c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</row>
    <row r="31" ht="15.75" customHeight="1">
      <c r="A31" s="29">
        <v>26.0</v>
      </c>
      <c r="B31" s="30" t="s">
        <v>36</v>
      </c>
      <c r="C31" s="39">
        <v>7.0</v>
      </c>
      <c r="D31" s="39">
        <v>1.0</v>
      </c>
      <c r="E31" s="40">
        <v>15.0</v>
      </c>
      <c r="F31" s="39">
        <v>8.0</v>
      </c>
      <c r="G31" s="40">
        <v>15.0</v>
      </c>
      <c r="H31" s="39">
        <f t="shared" si="1"/>
        <v>100</v>
      </c>
      <c r="I31" s="82">
        <f t="shared" si="2"/>
        <v>100</v>
      </c>
      <c r="J31" s="39">
        <v>7.0</v>
      </c>
      <c r="K31" s="39">
        <v>3.0</v>
      </c>
      <c r="L31" s="40">
        <v>15.0</v>
      </c>
      <c r="M31" s="39">
        <f t="shared" si="3"/>
        <v>18</v>
      </c>
      <c r="N31" s="82">
        <f t="shared" si="39"/>
        <v>30</v>
      </c>
      <c r="O31" s="39">
        <f t="shared" si="4"/>
        <v>100</v>
      </c>
      <c r="P31" s="39">
        <f t="shared" si="47"/>
        <v>100</v>
      </c>
      <c r="Q31" s="141">
        <v>11.0</v>
      </c>
      <c r="R31" s="141">
        <v>5.0</v>
      </c>
      <c r="S31" s="40">
        <v>15.0</v>
      </c>
      <c r="T31" s="39">
        <f t="shared" si="5"/>
        <v>34</v>
      </c>
      <c r="U31" s="82">
        <f t="shared" si="41"/>
        <v>45</v>
      </c>
      <c r="V31" s="39">
        <f t="shared" si="6"/>
        <v>100</v>
      </c>
      <c r="W31" s="82">
        <f t="shared" si="48"/>
        <v>100</v>
      </c>
      <c r="X31" s="40">
        <v>13.0</v>
      </c>
      <c r="Y31" s="40">
        <v>4.0</v>
      </c>
      <c r="Z31" s="40">
        <v>9.0</v>
      </c>
      <c r="AA31" s="82">
        <f t="shared" si="7"/>
        <v>51</v>
      </c>
      <c r="AB31" s="82">
        <f t="shared" si="43"/>
        <v>54</v>
      </c>
      <c r="AC31" s="82">
        <f t="shared" si="8"/>
        <v>100</v>
      </c>
      <c r="AD31" s="82">
        <f t="shared" si="49"/>
        <v>100</v>
      </c>
      <c r="AE31" s="40">
        <v>14.0</v>
      </c>
      <c r="AF31" s="40">
        <v>3.0</v>
      </c>
      <c r="AG31" s="40">
        <v>12.0</v>
      </c>
      <c r="AH31" s="40">
        <f t="shared" si="9"/>
        <v>68</v>
      </c>
      <c r="AI31" s="82">
        <f t="shared" si="45"/>
        <v>66</v>
      </c>
      <c r="AJ31" s="142">
        <f t="shared" si="10"/>
        <v>100</v>
      </c>
      <c r="AK31" s="83">
        <f t="shared" si="50"/>
        <v>100</v>
      </c>
      <c r="AL31" s="142">
        <v>10.0</v>
      </c>
      <c r="AM31" s="142">
        <v>3.0</v>
      </c>
      <c r="AN31" s="142">
        <v>11.0</v>
      </c>
      <c r="AO31" s="142">
        <f t="shared" si="11"/>
        <v>81</v>
      </c>
      <c r="AP31" s="142">
        <f t="shared" si="12"/>
        <v>77</v>
      </c>
      <c r="AQ31" s="142">
        <f t="shared" si="13"/>
        <v>100</v>
      </c>
      <c r="AR31" s="142">
        <f t="shared" si="14"/>
        <v>96.25</v>
      </c>
      <c r="AS31" s="142">
        <v>11.0</v>
      </c>
      <c r="AT31" s="142">
        <v>4.0</v>
      </c>
      <c r="AU31" s="142">
        <v>15.0</v>
      </c>
      <c r="AV31" s="142">
        <f t="shared" si="15"/>
        <v>96</v>
      </c>
      <c r="AW31" s="142">
        <f t="shared" si="16"/>
        <v>92</v>
      </c>
      <c r="AX31" s="142">
        <f t="shared" si="17"/>
        <v>100</v>
      </c>
      <c r="AY31" s="142">
        <f t="shared" si="18"/>
        <v>96.84210526</v>
      </c>
      <c r="AZ31" s="142">
        <v>9.0</v>
      </c>
      <c r="BA31" s="142">
        <v>4.0</v>
      </c>
      <c r="BB31" s="142">
        <v>12.0</v>
      </c>
      <c r="BC31" s="142">
        <f t="shared" si="19"/>
        <v>109</v>
      </c>
      <c r="BD31" s="142">
        <f t="shared" si="20"/>
        <v>104</v>
      </c>
      <c r="BE31" s="142">
        <f t="shared" si="21"/>
        <v>100</v>
      </c>
      <c r="BF31" s="142">
        <f t="shared" si="22"/>
        <v>97.19626168</v>
      </c>
      <c r="BG31" s="142">
        <v>9.0</v>
      </c>
      <c r="BH31" s="142">
        <v>3.0</v>
      </c>
      <c r="BI31" s="142">
        <v>9.0</v>
      </c>
      <c r="BJ31" s="142">
        <f t="shared" si="23"/>
        <v>121</v>
      </c>
      <c r="BK31" s="142">
        <f t="shared" si="24"/>
        <v>113</v>
      </c>
      <c r="BL31" s="142">
        <f t="shared" si="25"/>
        <v>100</v>
      </c>
      <c r="BM31" s="142">
        <f t="shared" si="26"/>
        <v>97.4137931</v>
      </c>
      <c r="BN31" s="142">
        <v>12.0</v>
      </c>
      <c r="BO31" s="142">
        <v>5.0</v>
      </c>
      <c r="BP31" s="142">
        <v>16.0</v>
      </c>
      <c r="BQ31" s="142">
        <f t="shared" si="27"/>
        <v>138</v>
      </c>
      <c r="BR31" s="142">
        <f t="shared" si="28"/>
        <v>129</v>
      </c>
      <c r="BS31" s="142">
        <f t="shared" si="29"/>
        <v>100</v>
      </c>
      <c r="BT31" s="142">
        <f t="shared" si="30"/>
        <v>97.72727273</v>
      </c>
      <c r="BU31" s="142">
        <v>8.0</v>
      </c>
      <c r="BV31" s="142">
        <v>4.0</v>
      </c>
      <c r="BW31" s="142">
        <v>22.0</v>
      </c>
      <c r="BX31" s="142">
        <f t="shared" si="31"/>
        <v>150</v>
      </c>
      <c r="BY31" s="142">
        <f t="shared" si="32"/>
        <v>151</v>
      </c>
      <c r="BZ31" s="142">
        <f t="shared" si="33"/>
        <v>99.33774834</v>
      </c>
      <c r="CA31" s="142">
        <f t="shared" si="34"/>
        <v>98.05194805</v>
      </c>
      <c r="CB31" s="142">
        <v>8.0</v>
      </c>
      <c r="CC31" s="142">
        <v>3.0</v>
      </c>
      <c r="CD31" s="142">
        <v>10.0</v>
      </c>
      <c r="CE31" s="142">
        <f t="shared" si="35"/>
        <v>161</v>
      </c>
      <c r="CF31" s="142">
        <f t="shared" si="36"/>
        <v>161</v>
      </c>
      <c r="CG31" s="142">
        <f t="shared" si="37"/>
        <v>99.38271605</v>
      </c>
      <c r="CH31" s="142">
        <f t="shared" si="38"/>
        <v>98.17073171</v>
      </c>
      <c r="CI31" s="142"/>
      <c r="CJ31" s="142"/>
      <c r="CK31" s="142"/>
      <c r="CL31" s="142"/>
      <c r="CM31" s="142"/>
      <c r="CN31" s="142"/>
      <c r="CO31" s="142"/>
      <c r="CP31" s="142"/>
      <c r="CQ31" s="142"/>
      <c r="CR31" s="142"/>
      <c r="CS31" s="142"/>
      <c r="CT31" s="142"/>
      <c r="CU31" s="142"/>
      <c r="CV31" s="142"/>
    </row>
    <row r="32" ht="15.75" customHeight="1">
      <c r="A32" s="29">
        <v>27.0</v>
      </c>
      <c r="B32" s="30" t="s">
        <v>37</v>
      </c>
      <c r="C32" s="39">
        <v>1.0</v>
      </c>
      <c r="D32" s="39">
        <v>1.0</v>
      </c>
      <c r="E32" s="40">
        <v>0.0</v>
      </c>
      <c r="F32" s="39">
        <v>2.0</v>
      </c>
      <c r="G32" s="40">
        <v>0.0</v>
      </c>
      <c r="H32" s="39">
        <f t="shared" si="1"/>
        <v>25</v>
      </c>
      <c r="I32" s="82">
        <f t="shared" si="2"/>
        <v>0</v>
      </c>
      <c r="J32" s="39">
        <v>7.0</v>
      </c>
      <c r="K32" s="39">
        <v>3.0</v>
      </c>
      <c r="L32" s="40">
        <v>15.0</v>
      </c>
      <c r="M32" s="39">
        <f t="shared" si="3"/>
        <v>12</v>
      </c>
      <c r="N32" s="82">
        <f t="shared" si="39"/>
        <v>15</v>
      </c>
      <c r="O32" s="39">
        <f t="shared" si="4"/>
        <v>66.66666667</v>
      </c>
      <c r="P32" s="39">
        <f t="shared" si="47"/>
        <v>50</v>
      </c>
      <c r="Q32" s="141">
        <v>7.0</v>
      </c>
      <c r="R32" s="141">
        <v>4.0</v>
      </c>
      <c r="S32" s="40">
        <v>12.0</v>
      </c>
      <c r="T32" s="39">
        <f t="shared" si="5"/>
        <v>23</v>
      </c>
      <c r="U32" s="82">
        <f t="shared" si="41"/>
        <v>27</v>
      </c>
      <c r="V32" s="39">
        <f t="shared" si="6"/>
        <v>67.64705882</v>
      </c>
      <c r="W32" s="82">
        <f t="shared" si="48"/>
        <v>60</v>
      </c>
      <c r="X32" s="40">
        <v>12.0</v>
      </c>
      <c r="Y32" s="40">
        <v>3.0</v>
      </c>
      <c r="Z32" s="40">
        <v>9.0</v>
      </c>
      <c r="AA32" s="82">
        <f t="shared" si="7"/>
        <v>38</v>
      </c>
      <c r="AB32" s="82">
        <f t="shared" si="43"/>
        <v>36</v>
      </c>
      <c r="AC32" s="82">
        <f t="shared" si="8"/>
        <v>74.50980392</v>
      </c>
      <c r="AD32" s="82">
        <f t="shared" si="49"/>
        <v>66.66666667</v>
      </c>
      <c r="AE32" s="40">
        <v>12.0</v>
      </c>
      <c r="AF32" s="40">
        <v>3.0</v>
      </c>
      <c r="AG32" s="40">
        <v>9.0</v>
      </c>
      <c r="AH32" s="40">
        <f t="shared" si="9"/>
        <v>53</v>
      </c>
      <c r="AI32" s="82">
        <f t="shared" si="45"/>
        <v>45</v>
      </c>
      <c r="AJ32" s="142">
        <f t="shared" si="10"/>
        <v>77.94117647</v>
      </c>
      <c r="AK32" s="83">
        <f t="shared" si="50"/>
        <v>68.18181818</v>
      </c>
      <c r="AL32" s="142">
        <v>9.0</v>
      </c>
      <c r="AM32" s="142">
        <v>3.0</v>
      </c>
      <c r="AN32" s="142">
        <v>11.0</v>
      </c>
      <c r="AO32" s="142">
        <f t="shared" si="11"/>
        <v>65</v>
      </c>
      <c r="AP32" s="142">
        <f t="shared" si="12"/>
        <v>56</v>
      </c>
      <c r="AQ32" s="142">
        <f t="shared" si="13"/>
        <v>80.24691358</v>
      </c>
      <c r="AR32" s="142">
        <f t="shared" si="14"/>
        <v>70</v>
      </c>
      <c r="AS32" s="142">
        <v>11.0</v>
      </c>
      <c r="AT32" s="142">
        <v>4.0</v>
      </c>
      <c r="AU32" s="142">
        <v>15.0</v>
      </c>
      <c r="AV32" s="142">
        <f t="shared" si="15"/>
        <v>80</v>
      </c>
      <c r="AW32" s="142">
        <f t="shared" si="16"/>
        <v>71</v>
      </c>
      <c r="AX32" s="142">
        <f t="shared" si="17"/>
        <v>83.33333333</v>
      </c>
      <c r="AY32" s="142">
        <f t="shared" si="18"/>
        <v>74.73684211</v>
      </c>
      <c r="AZ32" s="142">
        <v>9.0</v>
      </c>
      <c r="BA32" s="142">
        <v>4.0</v>
      </c>
      <c r="BB32" s="142">
        <v>12.0</v>
      </c>
      <c r="BC32" s="142">
        <f t="shared" si="19"/>
        <v>93</v>
      </c>
      <c r="BD32" s="142">
        <f t="shared" si="20"/>
        <v>83</v>
      </c>
      <c r="BE32" s="142">
        <f t="shared" si="21"/>
        <v>85.32110092</v>
      </c>
      <c r="BF32" s="142">
        <f t="shared" si="22"/>
        <v>77.57009346</v>
      </c>
      <c r="BG32" s="142">
        <v>7.0</v>
      </c>
      <c r="BH32" s="142">
        <v>3.0</v>
      </c>
      <c r="BI32" s="142">
        <v>9.0</v>
      </c>
      <c r="BJ32" s="142">
        <f t="shared" si="23"/>
        <v>103</v>
      </c>
      <c r="BK32" s="142">
        <f t="shared" si="24"/>
        <v>92</v>
      </c>
      <c r="BL32" s="142">
        <f t="shared" si="25"/>
        <v>85.12396694</v>
      </c>
      <c r="BM32" s="142">
        <f t="shared" si="26"/>
        <v>79.31034483</v>
      </c>
      <c r="BN32" s="142">
        <v>11.0</v>
      </c>
      <c r="BO32" s="142">
        <v>4.0</v>
      </c>
      <c r="BP32" s="142">
        <v>10.0</v>
      </c>
      <c r="BQ32" s="142">
        <f t="shared" si="27"/>
        <v>118</v>
      </c>
      <c r="BR32" s="142">
        <f t="shared" si="28"/>
        <v>102</v>
      </c>
      <c r="BS32" s="142">
        <f t="shared" si="29"/>
        <v>85.50724638</v>
      </c>
      <c r="BT32" s="142">
        <f t="shared" si="30"/>
        <v>77.27272727</v>
      </c>
      <c r="BU32" s="142">
        <v>8.0</v>
      </c>
      <c r="BV32" s="142">
        <v>5.0</v>
      </c>
      <c r="BW32" s="142">
        <v>20.0</v>
      </c>
      <c r="BX32" s="142">
        <f t="shared" si="31"/>
        <v>131</v>
      </c>
      <c r="BY32" s="142">
        <f t="shared" si="32"/>
        <v>122</v>
      </c>
      <c r="BZ32" s="142">
        <f t="shared" si="33"/>
        <v>86.75496689</v>
      </c>
      <c r="CA32" s="142">
        <f t="shared" si="34"/>
        <v>79.22077922</v>
      </c>
      <c r="CB32" s="142">
        <v>8.0</v>
      </c>
      <c r="CC32" s="142">
        <v>3.0</v>
      </c>
      <c r="CD32" s="142">
        <v>10.0</v>
      </c>
      <c r="CE32" s="142">
        <f t="shared" si="35"/>
        <v>142</v>
      </c>
      <c r="CF32" s="142">
        <f t="shared" si="36"/>
        <v>132</v>
      </c>
      <c r="CG32" s="142">
        <f t="shared" si="37"/>
        <v>87.65432099</v>
      </c>
      <c r="CH32" s="142">
        <f t="shared" si="38"/>
        <v>80.48780488</v>
      </c>
      <c r="CI32" s="142"/>
      <c r="CJ32" s="142"/>
      <c r="CK32" s="142"/>
      <c r="CL32" s="142"/>
      <c r="CM32" s="142"/>
      <c r="CN32" s="142"/>
      <c r="CO32" s="142"/>
      <c r="CP32" s="142"/>
      <c r="CQ32" s="142"/>
      <c r="CR32" s="142"/>
      <c r="CS32" s="142"/>
      <c r="CT32" s="142"/>
      <c r="CU32" s="142"/>
      <c r="CV32" s="142"/>
    </row>
    <row r="33" ht="15.75" customHeight="1">
      <c r="A33" s="29">
        <v>28.0</v>
      </c>
      <c r="B33" s="30" t="s">
        <v>38</v>
      </c>
      <c r="C33" s="39">
        <v>3.0</v>
      </c>
      <c r="D33" s="39">
        <v>1.0</v>
      </c>
      <c r="E33" s="40">
        <v>7.0</v>
      </c>
      <c r="F33" s="39">
        <v>4.0</v>
      </c>
      <c r="G33" s="40">
        <v>7.0</v>
      </c>
      <c r="H33" s="39">
        <f t="shared" si="1"/>
        <v>50</v>
      </c>
      <c r="I33" s="82">
        <f t="shared" si="2"/>
        <v>46.66666667</v>
      </c>
      <c r="J33" s="39">
        <v>7.0</v>
      </c>
      <c r="K33" s="39">
        <v>3.0</v>
      </c>
      <c r="L33" s="40">
        <v>15.0</v>
      </c>
      <c r="M33" s="39">
        <f t="shared" si="3"/>
        <v>14</v>
      </c>
      <c r="N33" s="82">
        <f t="shared" si="39"/>
        <v>22</v>
      </c>
      <c r="O33" s="39">
        <f t="shared" si="4"/>
        <v>77.77777778</v>
      </c>
      <c r="P33" s="39">
        <f t="shared" si="47"/>
        <v>73.33333333</v>
      </c>
      <c r="Q33" s="141">
        <v>11.0</v>
      </c>
      <c r="R33" s="141">
        <v>5.0</v>
      </c>
      <c r="S33" s="40">
        <v>15.0</v>
      </c>
      <c r="T33" s="39">
        <f t="shared" si="5"/>
        <v>30</v>
      </c>
      <c r="U33" s="82">
        <f t="shared" si="41"/>
        <v>37</v>
      </c>
      <c r="V33" s="39">
        <f t="shared" si="6"/>
        <v>88.23529412</v>
      </c>
      <c r="W33" s="82">
        <f t="shared" si="48"/>
        <v>82.22222222</v>
      </c>
      <c r="X33" s="40">
        <v>9.0</v>
      </c>
      <c r="Y33" s="40">
        <v>3.0</v>
      </c>
      <c r="Z33" s="40">
        <v>9.0</v>
      </c>
      <c r="AA33" s="82">
        <f t="shared" si="7"/>
        <v>42</v>
      </c>
      <c r="AB33" s="82">
        <f t="shared" si="43"/>
        <v>46</v>
      </c>
      <c r="AC33" s="82">
        <f t="shared" si="8"/>
        <v>82.35294118</v>
      </c>
      <c r="AD33" s="82">
        <f t="shared" si="49"/>
        <v>85.18518519</v>
      </c>
      <c r="AE33" s="40">
        <v>13.0</v>
      </c>
      <c r="AF33" s="40">
        <v>3.0</v>
      </c>
      <c r="AG33" s="40">
        <v>12.0</v>
      </c>
      <c r="AH33" s="40">
        <f t="shared" si="9"/>
        <v>58</v>
      </c>
      <c r="AI33" s="82">
        <f t="shared" si="45"/>
        <v>58</v>
      </c>
      <c r="AJ33" s="142">
        <f t="shared" si="10"/>
        <v>85.29411765</v>
      </c>
      <c r="AK33" s="83">
        <f t="shared" si="50"/>
        <v>87.87878788</v>
      </c>
      <c r="AL33" s="142">
        <v>9.0</v>
      </c>
      <c r="AM33" s="142">
        <v>2.0</v>
      </c>
      <c r="AN33" s="142">
        <v>11.0</v>
      </c>
      <c r="AO33" s="142">
        <f t="shared" si="11"/>
        <v>69</v>
      </c>
      <c r="AP33" s="142">
        <f t="shared" si="12"/>
        <v>69</v>
      </c>
      <c r="AQ33" s="142">
        <f t="shared" si="13"/>
        <v>85.18518519</v>
      </c>
      <c r="AR33" s="142">
        <f t="shared" si="14"/>
        <v>86.25</v>
      </c>
      <c r="AS33" s="142">
        <v>10.0</v>
      </c>
      <c r="AT33" s="142">
        <v>4.0</v>
      </c>
      <c r="AU33" s="142">
        <v>12.0</v>
      </c>
      <c r="AV33" s="142">
        <f t="shared" si="15"/>
        <v>83</v>
      </c>
      <c r="AW33" s="142">
        <f t="shared" si="16"/>
        <v>81</v>
      </c>
      <c r="AX33" s="142">
        <f t="shared" si="17"/>
        <v>86.45833333</v>
      </c>
      <c r="AY33" s="142">
        <f t="shared" si="18"/>
        <v>85.26315789</v>
      </c>
      <c r="AZ33" s="142">
        <v>8.0</v>
      </c>
      <c r="BA33" s="142">
        <v>2.0</v>
      </c>
      <c r="BB33" s="142">
        <v>12.0</v>
      </c>
      <c r="BC33" s="142">
        <f t="shared" si="19"/>
        <v>93</v>
      </c>
      <c r="BD33" s="142">
        <f t="shared" si="20"/>
        <v>93</v>
      </c>
      <c r="BE33" s="142">
        <f t="shared" si="21"/>
        <v>85.32110092</v>
      </c>
      <c r="BF33" s="142">
        <f t="shared" si="22"/>
        <v>86.91588785</v>
      </c>
      <c r="BG33" s="142">
        <v>8.0</v>
      </c>
      <c r="BH33" s="142">
        <v>3.0</v>
      </c>
      <c r="BI33" s="142">
        <v>9.0</v>
      </c>
      <c r="BJ33" s="142">
        <f t="shared" si="23"/>
        <v>104</v>
      </c>
      <c r="BK33" s="142">
        <f t="shared" si="24"/>
        <v>102</v>
      </c>
      <c r="BL33" s="142">
        <f t="shared" si="25"/>
        <v>85.95041322</v>
      </c>
      <c r="BM33" s="142">
        <f t="shared" si="26"/>
        <v>87.93103448</v>
      </c>
      <c r="BN33" s="142">
        <v>12.0</v>
      </c>
      <c r="BO33" s="142">
        <v>5.0</v>
      </c>
      <c r="BP33" s="142">
        <v>16.0</v>
      </c>
      <c r="BQ33" s="142">
        <f t="shared" si="27"/>
        <v>121</v>
      </c>
      <c r="BR33" s="142">
        <f t="shared" si="28"/>
        <v>118</v>
      </c>
      <c r="BS33" s="142">
        <f t="shared" si="29"/>
        <v>87.68115942</v>
      </c>
      <c r="BT33" s="142">
        <f t="shared" si="30"/>
        <v>89.39393939</v>
      </c>
      <c r="BU33" s="142">
        <v>8.0</v>
      </c>
      <c r="BV33" s="142">
        <v>5.0</v>
      </c>
      <c r="BW33" s="142">
        <v>22.0</v>
      </c>
      <c r="BX33" s="142">
        <f t="shared" si="31"/>
        <v>134</v>
      </c>
      <c r="BY33" s="142">
        <f t="shared" si="32"/>
        <v>140</v>
      </c>
      <c r="BZ33" s="142">
        <f t="shared" si="33"/>
        <v>88.74172185</v>
      </c>
      <c r="CA33" s="142">
        <f t="shared" si="34"/>
        <v>90.90909091</v>
      </c>
      <c r="CB33" s="142">
        <v>8.0</v>
      </c>
      <c r="CC33" s="142">
        <v>3.0</v>
      </c>
      <c r="CD33" s="142">
        <v>8.0</v>
      </c>
      <c r="CE33" s="142">
        <f t="shared" si="35"/>
        <v>145</v>
      </c>
      <c r="CF33" s="142">
        <f t="shared" si="36"/>
        <v>148</v>
      </c>
      <c r="CG33" s="142">
        <f t="shared" si="37"/>
        <v>89.50617284</v>
      </c>
      <c r="CH33" s="142">
        <f t="shared" si="38"/>
        <v>90.24390244</v>
      </c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</row>
    <row r="34" ht="15.75" customHeight="1">
      <c r="A34" s="29">
        <v>29.0</v>
      </c>
      <c r="B34" s="30" t="s">
        <v>39</v>
      </c>
      <c r="C34" s="39">
        <v>1.0</v>
      </c>
      <c r="D34" s="39">
        <v>1.0</v>
      </c>
      <c r="E34" s="40">
        <v>0.0</v>
      </c>
      <c r="F34" s="39">
        <v>2.0</v>
      </c>
      <c r="G34" s="40">
        <v>0.0</v>
      </c>
      <c r="H34" s="39">
        <f t="shared" si="1"/>
        <v>25</v>
      </c>
      <c r="I34" s="82">
        <f t="shared" si="2"/>
        <v>0</v>
      </c>
      <c r="J34" s="39">
        <v>6.0</v>
      </c>
      <c r="K34" s="39">
        <v>3.0</v>
      </c>
      <c r="L34" s="40">
        <v>14.0</v>
      </c>
      <c r="M34" s="39">
        <f t="shared" si="3"/>
        <v>11</v>
      </c>
      <c r="N34" s="82">
        <f t="shared" si="39"/>
        <v>14</v>
      </c>
      <c r="O34" s="39">
        <f t="shared" si="4"/>
        <v>61.11111111</v>
      </c>
      <c r="P34" s="39">
        <f t="shared" si="47"/>
        <v>46.66666667</v>
      </c>
      <c r="Q34" s="141">
        <v>11.0</v>
      </c>
      <c r="R34" s="141">
        <v>3.0</v>
      </c>
      <c r="S34" s="40">
        <v>12.0</v>
      </c>
      <c r="T34" s="39">
        <f t="shared" si="5"/>
        <v>25</v>
      </c>
      <c r="U34" s="82">
        <f t="shared" si="41"/>
        <v>26</v>
      </c>
      <c r="V34" s="39">
        <f t="shared" si="6"/>
        <v>73.52941176</v>
      </c>
      <c r="W34" s="82">
        <f t="shared" si="48"/>
        <v>57.77777778</v>
      </c>
      <c r="X34" s="40">
        <v>8.0</v>
      </c>
      <c r="Y34" s="40">
        <v>3.0</v>
      </c>
      <c r="Z34" s="40">
        <v>9.0</v>
      </c>
      <c r="AA34" s="82">
        <f t="shared" si="7"/>
        <v>36</v>
      </c>
      <c r="AB34" s="82">
        <f t="shared" si="43"/>
        <v>35</v>
      </c>
      <c r="AC34" s="82">
        <f t="shared" si="8"/>
        <v>70.58823529</v>
      </c>
      <c r="AD34" s="82">
        <f t="shared" si="49"/>
        <v>64.81481481</v>
      </c>
      <c r="AE34" s="40">
        <v>9.0</v>
      </c>
      <c r="AF34" s="40">
        <v>2.0</v>
      </c>
      <c r="AG34" s="40">
        <v>9.0</v>
      </c>
      <c r="AH34" s="40">
        <f t="shared" si="9"/>
        <v>47</v>
      </c>
      <c r="AI34" s="82">
        <f t="shared" si="45"/>
        <v>44</v>
      </c>
      <c r="AJ34" s="143">
        <f t="shared" si="10"/>
        <v>69.11764706</v>
      </c>
      <c r="AK34" s="83">
        <f t="shared" si="50"/>
        <v>66.66666667</v>
      </c>
      <c r="AL34" s="142">
        <v>10.0</v>
      </c>
      <c r="AM34" s="142">
        <v>3.0</v>
      </c>
      <c r="AN34" s="142">
        <v>11.0</v>
      </c>
      <c r="AO34" s="142">
        <f t="shared" si="11"/>
        <v>60</v>
      </c>
      <c r="AP34" s="142">
        <f t="shared" si="12"/>
        <v>55</v>
      </c>
      <c r="AQ34" s="142">
        <f t="shared" si="13"/>
        <v>74.07407407</v>
      </c>
      <c r="AR34" s="142">
        <f t="shared" si="14"/>
        <v>68.75</v>
      </c>
      <c r="AS34" s="142">
        <v>9.0</v>
      </c>
      <c r="AT34" s="142">
        <v>4.0</v>
      </c>
      <c r="AU34" s="142">
        <v>12.0</v>
      </c>
      <c r="AV34" s="142">
        <f t="shared" si="15"/>
        <v>73</v>
      </c>
      <c r="AW34" s="142">
        <f t="shared" si="16"/>
        <v>67</v>
      </c>
      <c r="AX34" s="142">
        <f t="shared" si="17"/>
        <v>76.04166667</v>
      </c>
      <c r="AY34" s="142">
        <f t="shared" si="18"/>
        <v>70.52631579</v>
      </c>
      <c r="AZ34" s="142">
        <v>6.0</v>
      </c>
      <c r="BA34" s="142">
        <v>4.0</v>
      </c>
      <c r="BB34" s="142">
        <v>8.0</v>
      </c>
      <c r="BC34" s="142">
        <f t="shared" si="19"/>
        <v>83</v>
      </c>
      <c r="BD34" s="142">
        <f t="shared" si="20"/>
        <v>75</v>
      </c>
      <c r="BE34" s="142">
        <f t="shared" si="21"/>
        <v>76.14678899</v>
      </c>
      <c r="BF34" s="142">
        <f t="shared" si="22"/>
        <v>70.09345794</v>
      </c>
      <c r="BG34" s="142">
        <v>9.0</v>
      </c>
      <c r="BH34" s="142">
        <v>3.0</v>
      </c>
      <c r="BI34" s="142">
        <v>9.0</v>
      </c>
      <c r="BJ34" s="142">
        <f t="shared" si="23"/>
        <v>95</v>
      </c>
      <c r="BK34" s="142">
        <f t="shared" si="24"/>
        <v>84</v>
      </c>
      <c r="BL34" s="142">
        <f t="shared" si="25"/>
        <v>78.51239669</v>
      </c>
      <c r="BM34" s="142">
        <f t="shared" si="26"/>
        <v>72.4137931</v>
      </c>
      <c r="BN34" s="142">
        <v>11.0</v>
      </c>
      <c r="BO34" s="142">
        <v>5.0</v>
      </c>
      <c r="BP34" s="142">
        <v>12.0</v>
      </c>
      <c r="BQ34" s="142">
        <f t="shared" si="27"/>
        <v>111</v>
      </c>
      <c r="BR34" s="142">
        <f t="shared" si="28"/>
        <v>96</v>
      </c>
      <c r="BS34" s="142">
        <f t="shared" si="29"/>
        <v>80.43478261</v>
      </c>
      <c r="BT34" s="142">
        <f t="shared" si="30"/>
        <v>72.72727273</v>
      </c>
      <c r="BU34" s="142">
        <v>6.0</v>
      </c>
      <c r="BV34" s="142">
        <v>4.0</v>
      </c>
      <c r="BW34" s="142">
        <v>20.0</v>
      </c>
      <c r="BX34" s="142">
        <f t="shared" si="31"/>
        <v>121</v>
      </c>
      <c r="BY34" s="142">
        <f t="shared" si="32"/>
        <v>116</v>
      </c>
      <c r="BZ34" s="142">
        <f t="shared" si="33"/>
        <v>80.13245033</v>
      </c>
      <c r="CA34" s="142">
        <f t="shared" si="34"/>
        <v>75.32467532</v>
      </c>
      <c r="CB34" s="142">
        <v>8.0</v>
      </c>
      <c r="CC34" s="142">
        <v>3.0</v>
      </c>
      <c r="CD34" s="142">
        <v>8.0</v>
      </c>
      <c r="CE34" s="142">
        <f t="shared" si="35"/>
        <v>132</v>
      </c>
      <c r="CF34" s="142">
        <f t="shared" si="36"/>
        <v>124</v>
      </c>
      <c r="CG34" s="142">
        <f t="shared" si="37"/>
        <v>81.48148148</v>
      </c>
      <c r="CH34" s="142">
        <f t="shared" si="38"/>
        <v>75.6097561</v>
      </c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</row>
    <row r="35" ht="15.75" customHeight="1">
      <c r="A35" s="29">
        <v>30.0</v>
      </c>
      <c r="B35" s="30" t="s">
        <v>40</v>
      </c>
      <c r="C35" s="39">
        <v>1.0</v>
      </c>
      <c r="D35" s="39">
        <v>1.0</v>
      </c>
      <c r="E35" s="40">
        <v>0.0</v>
      </c>
      <c r="F35" s="39">
        <v>2.0</v>
      </c>
      <c r="G35" s="40">
        <v>0.0</v>
      </c>
      <c r="H35" s="39">
        <f t="shared" si="1"/>
        <v>25</v>
      </c>
      <c r="I35" s="82">
        <f t="shared" si="2"/>
        <v>0</v>
      </c>
      <c r="J35" s="39">
        <v>7.0</v>
      </c>
      <c r="K35" s="39">
        <v>2.0</v>
      </c>
      <c r="L35" s="40">
        <v>15.0</v>
      </c>
      <c r="M35" s="39">
        <f t="shared" si="3"/>
        <v>11</v>
      </c>
      <c r="N35" s="82">
        <f t="shared" si="39"/>
        <v>15</v>
      </c>
      <c r="O35" s="39">
        <f t="shared" si="4"/>
        <v>61.11111111</v>
      </c>
      <c r="P35" s="39">
        <f t="shared" si="47"/>
        <v>50</v>
      </c>
      <c r="Q35" s="141">
        <v>8.0</v>
      </c>
      <c r="R35" s="141">
        <v>4.0</v>
      </c>
      <c r="S35" s="40">
        <v>15.0</v>
      </c>
      <c r="T35" s="39">
        <f t="shared" si="5"/>
        <v>23</v>
      </c>
      <c r="U35" s="82">
        <f t="shared" si="41"/>
        <v>30</v>
      </c>
      <c r="V35" s="39">
        <f t="shared" si="6"/>
        <v>67.64705882</v>
      </c>
      <c r="W35" s="82">
        <f t="shared" si="48"/>
        <v>66.66666667</v>
      </c>
      <c r="X35" s="40">
        <v>10.0</v>
      </c>
      <c r="Y35" s="40">
        <v>2.0</v>
      </c>
      <c r="Z35" s="40">
        <v>9.0</v>
      </c>
      <c r="AA35" s="82">
        <f t="shared" si="7"/>
        <v>35</v>
      </c>
      <c r="AB35" s="82">
        <f t="shared" si="43"/>
        <v>39</v>
      </c>
      <c r="AC35" s="82">
        <f t="shared" si="8"/>
        <v>68.62745098</v>
      </c>
      <c r="AD35" s="82">
        <f t="shared" si="49"/>
        <v>72.22222222</v>
      </c>
      <c r="AE35" s="40">
        <v>11.0</v>
      </c>
      <c r="AF35" s="40">
        <v>3.0</v>
      </c>
      <c r="AG35" s="40">
        <v>12.0</v>
      </c>
      <c r="AH35" s="40">
        <f t="shared" si="9"/>
        <v>49</v>
      </c>
      <c r="AI35" s="82">
        <f t="shared" si="45"/>
        <v>51</v>
      </c>
      <c r="AJ35" s="143">
        <f t="shared" si="10"/>
        <v>72.05882353</v>
      </c>
      <c r="AK35" s="83">
        <f t="shared" si="50"/>
        <v>77.27272727</v>
      </c>
      <c r="AL35" s="142">
        <v>10.0</v>
      </c>
      <c r="AM35" s="142">
        <v>3.0</v>
      </c>
      <c r="AN35" s="142">
        <v>11.0</v>
      </c>
      <c r="AO35" s="142">
        <f t="shared" si="11"/>
        <v>62</v>
      </c>
      <c r="AP35" s="142">
        <f t="shared" si="12"/>
        <v>62</v>
      </c>
      <c r="AQ35" s="142">
        <f t="shared" si="13"/>
        <v>76.54320988</v>
      </c>
      <c r="AR35" s="142">
        <f t="shared" si="14"/>
        <v>77.5</v>
      </c>
      <c r="AS35" s="142">
        <v>11.0</v>
      </c>
      <c r="AT35" s="142">
        <v>4.0</v>
      </c>
      <c r="AU35" s="142">
        <v>15.0</v>
      </c>
      <c r="AV35" s="142">
        <f t="shared" si="15"/>
        <v>77</v>
      </c>
      <c r="AW35" s="142">
        <f t="shared" si="16"/>
        <v>77</v>
      </c>
      <c r="AX35" s="142">
        <f t="shared" si="17"/>
        <v>80.20833333</v>
      </c>
      <c r="AY35" s="142">
        <f t="shared" si="18"/>
        <v>81.05263158</v>
      </c>
      <c r="AZ35" s="142">
        <v>9.0</v>
      </c>
      <c r="BA35" s="142">
        <v>4.0</v>
      </c>
      <c r="BB35" s="142">
        <v>12.0</v>
      </c>
      <c r="BC35" s="142">
        <f t="shared" si="19"/>
        <v>90</v>
      </c>
      <c r="BD35" s="142">
        <f t="shared" si="20"/>
        <v>89</v>
      </c>
      <c r="BE35" s="142">
        <f t="shared" si="21"/>
        <v>82.56880734</v>
      </c>
      <c r="BF35" s="142">
        <f t="shared" si="22"/>
        <v>83.17757009</v>
      </c>
      <c r="BG35" s="142">
        <v>9.0</v>
      </c>
      <c r="BH35" s="142">
        <v>3.0</v>
      </c>
      <c r="BI35" s="142">
        <v>9.0</v>
      </c>
      <c r="BJ35" s="142">
        <f t="shared" si="23"/>
        <v>102</v>
      </c>
      <c r="BK35" s="142">
        <f t="shared" si="24"/>
        <v>98</v>
      </c>
      <c r="BL35" s="142">
        <f t="shared" si="25"/>
        <v>84.29752066</v>
      </c>
      <c r="BM35" s="142">
        <f t="shared" si="26"/>
        <v>84.48275862</v>
      </c>
      <c r="BN35" s="142">
        <v>11.0</v>
      </c>
      <c r="BO35" s="142">
        <v>4.0</v>
      </c>
      <c r="BP35" s="142">
        <v>12.0</v>
      </c>
      <c r="BQ35" s="142">
        <f t="shared" si="27"/>
        <v>117</v>
      </c>
      <c r="BR35" s="142">
        <f t="shared" si="28"/>
        <v>110</v>
      </c>
      <c r="BS35" s="142">
        <f t="shared" si="29"/>
        <v>84.7826087</v>
      </c>
      <c r="BT35" s="142">
        <f t="shared" si="30"/>
        <v>83.33333333</v>
      </c>
      <c r="BU35" s="142">
        <v>8.0</v>
      </c>
      <c r="BV35" s="142">
        <v>5.0</v>
      </c>
      <c r="BW35" s="142">
        <v>22.0</v>
      </c>
      <c r="BX35" s="142">
        <f t="shared" si="31"/>
        <v>130</v>
      </c>
      <c r="BY35" s="142">
        <f t="shared" si="32"/>
        <v>132</v>
      </c>
      <c r="BZ35" s="142">
        <f t="shared" si="33"/>
        <v>86.09271523</v>
      </c>
      <c r="CA35" s="142">
        <f t="shared" si="34"/>
        <v>85.71428571</v>
      </c>
      <c r="CB35" s="142">
        <v>8.0</v>
      </c>
      <c r="CC35" s="142">
        <v>3.0</v>
      </c>
      <c r="CD35" s="142">
        <v>8.0</v>
      </c>
      <c r="CE35" s="142">
        <f t="shared" si="35"/>
        <v>141</v>
      </c>
      <c r="CF35" s="142">
        <f t="shared" si="36"/>
        <v>140</v>
      </c>
      <c r="CG35" s="142">
        <f t="shared" si="37"/>
        <v>87.03703704</v>
      </c>
      <c r="CH35" s="142">
        <f t="shared" si="38"/>
        <v>85.36585366</v>
      </c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</row>
    <row r="36" ht="15.75" customHeight="1">
      <c r="A36" s="29">
        <v>31.0</v>
      </c>
      <c r="B36" s="30" t="s">
        <v>41</v>
      </c>
      <c r="C36" s="39">
        <v>7.0</v>
      </c>
      <c r="D36" s="39">
        <v>1.0</v>
      </c>
      <c r="E36" s="40">
        <v>15.0</v>
      </c>
      <c r="F36" s="39">
        <v>8.0</v>
      </c>
      <c r="G36" s="40">
        <v>15.0</v>
      </c>
      <c r="H36" s="39">
        <f t="shared" si="1"/>
        <v>100</v>
      </c>
      <c r="I36" s="82">
        <f t="shared" si="2"/>
        <v>100</v>
      </c>
      <c r="J36" s="39">
        <v>7.0</v>
      </c>
      <c r="K36" s="39">
        <v>3.0</v>
      </c>
      <c r="L36" s="40">
        <v>15.0</v>
      </c>
      <c r="M36" s="39">
        <f t="shared" si="3"/>
        <v>18</v>
      </c>
      <c r="N36" s="82">
        <f t="shared" si="39"/>
        <v>30</v>
      </c>
      <c r="O36" s="39">
        <f t="shared" si="4"/>
        <v>100</v>
      </c>
      <c r="P36" s="39">
        <f t="shared" si="47"/>
        <v>100</v>
      </c>
      <c r="Q36" s="141">
        <v>10.0</v>
      </c>
      <c r="R36" s="141">
        <v>5.0</v>
      </c>
      <c r="S36" s="40">
        <v>9.0</v>
      </c>
      <c r="T36" s="39">
        <f t="shared" si="5"/>
        <v>33</v>
      </c>
      <c r="U36" s="82">
        <f t="shared" si="41"/>
        <v>39</v>
      </c>
      <c r="V36" s="39">
        <f t="shared" si="6"/>
        <v>97.05882353</v>
      </c>
      <c r="W36" s="82">
        <f t="shared" si="48"/>
        <v>86.66666667</v>
      </c>
      <c r="X36" s="40">
        <v>12.0</v>
      </c>
      <c r="Y36" s="40">
        <v>3.0</v>
      </c>
      <c r="Z36" s="40">
        <v>9.0</v>
      </c>
      <c r="AA36" s="82">
        <f t="shared" si="7"/>
        <v>48</v>
      </c>
      <c r="AB36" s="82">
        <f t="shared" si="43"/>
        <v>48</v>
      </c>
      <c r="AC36" s="82">
        <f t="shared" si="8"/>
        <v>94.11764706</v>
      </c>
      <c r="AD36" s="82">
        <f t="shared" si="49"/>
        <v>88.88888889</v>
      </c>
      <c r="AE36" s="40">
        <v>14.0</v>
      </c>
      <c r="AF36" s="40">
        <v>3.0</v>
      </c>
      <c r="AG36" s="40">
        <v>9.0</v>
      </c>
      <c r="AH36" s="40">
        <f t="shared" si="9"/>
        <v>65</v>
      </c>
      <c r="AI36" s="82">
        <f t="shared" si="45"/>
        <v>57</v>
      </c>
      <c r="AJ36" s="142">
        <f t="shared" si="10"/>
        <v>95.58823529</v>
      </c>
      <c r="AK36" s="83">
        <f t="shared" si="50"/>
        <v>86.36363636</v>
      </c>
      <c r="AL36" s="142">
        <v>10.0</v>
      </c>
      <c r="AM36" s="142">
        <v>3.0</v>
      </c>
      <c r="AN36" s="142">
        <v>11.0</v>
      </c>
      <c r="AO36" s="142">
        <f t="shared" si="11"/>
        <v>78</v>
      </c>
      <c r="AP36" s="142">
        <f t="shared" si="12"/>
        <v>68</v>
      </c>
      <c r="AQ36" s="142">
        <f t="shared" si="13"/>
        <v>96.2962963</v>
      </c>
      <c r="AR36" s="142">
        <f t="shared" si="14"/>
        <v>85</v>
      </c>
      <c r="AS36" s="142">
        <v>9.0</v>
      </c>
      <c r="AT36" s="142">
        <v>4.0</v>
      </c>
      <c r="AU36" s="142">
        <v>12.0</v>
      </c>
      <c r="AV36" s="142">
        <f t="shared" si="15"/>
        <v>91</v>
      </c>
      <c r="AW36" s="142">
        <f t="shared" si="16"/>
        <v>80</v>
      </c>
      <c r="AX36" s="142">
        <f t="shared" si="17"/>
        <v>94.79166667</v>
      </c>
      <c r="AY36" s="142">
        <f t="shared" si="18"/>
        <v>84.21052632</v>
      </c>
      <c r="AZ36" s="142">
        <v>8.0</v>
      </c>
      <c r="BA36" s="142">
        <v>4.0</v>
      </c>
      <c r="BB36" s="142">
        <v>12.0</v>
      </c>
      <c r="BC36" s="142">
        <f t="shared" si="19"/>
        <v>103</v>
      </c>
      <c r="BD36" s="142">
        <f t="shared" si="20"/>
        <v>92</v>
      </c>
      <c r="BE36" s="142">
        <f t="shared" si="21"/>
        <v>94.49541284</v>
      </c>
      <c r="BF36" s="142">
        <f t="shared" si="22"/>
        <v>85.98130841</v>
      </c>
      <c r="BG36" s="142">
        <v>6.0</v>
      </c>
      <c r="BH36" s="142">
        <v>3.0</v>
      </c>
      <c r="BI36" s="142">
        <v>7.0</v>
      </c>
      <c r="BJ36" s="142">
        <f t="shared" si="23"/>
        <v>112</v>
      </c>
      <c r="BK36" s="142">
        <f t="shared" si="24"/>
        <v>99</v>
      </c>
      <c r="BL36" s="142">
        <f t="shared" si="25"/>
        <v>92.56198347</v>
      </c>
      <c r="BM36" s="142">
        <f t="shared" si="26"/>
        <v>85.34482759</v>
      </c>
      <c r="BN36" s="142">
        <v>11.0</v>
      </c>
      <c r="BO36" s="142">
        <v>5.0</v>
      </c>
      <c r="BP36" s="142">
        <v>16.0</v>
      </c>
      <c r="BQ36" s="142">
        <f t="shared" si="27"/>
        <v>128</v>
      </c>
      <c r="BR36" s="142">
        <f t="shared" si="28"/>
        <v>115</v>
      </c>
      <c r="BS36" s="142">
        <f t="shared" si="29"/>
        <v>92.75362319</v>
      </c>
      <c r="BT36" s="142">
        <f t="shared" si="30"/>
        <v>87.12121212</v>
      </c>
      <c r="BU36" s="142">
        <v>8.0</v>
      </c>
      <c r="BV36" s="142">
        <v>5.0</v>
      </c>
      <c r="BW36" s="142">
        <v>20.0</v>
      </c>
      <c r="BX36" s="142">
        <f t="shared" si="31"/>
        <v>141</v>
      </c>
      <c r="BY36" s="142">
        <f t="shared" si="32"/>
        <v>135</v>
      </c>
      <c r="BZ36" s="142">
        <f t="shared" si="33"/>
        <v>93.37748344</v>
      </c>
      <c r="CA36" s="142">
        <f t="shared" si="34"/>
        <v>87.66233766</v>
      </c>
      <c r="CB36" s="142">
        <v>8.0</v>
      </c>
      <c r="CC36" s="142">
        <v>3.0</v>
      </c>
      <c r="CD36" s="142">
        <v>10.0</v>
      </c>
      <c r="CE36" s="142">
        <f t="shared" si="35"/>
        <v>152</v>
      </c>
      <c r="CF36" s="142">
        <f t="shared" si="36"/>
        <v>145</v>
      </c>
      <c r="CG36" s="142">
        <f t="shared" si="37"/>
        <v>93.82716049</v>
      </c>
      <c r="CH36" s="142">
        <f t="shared" si="38"/>
        <v>88.41463415</v>
      </c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</row>
    <row r="37" ht="15.75" customHeight="1">
      <c r="A37" s="29">
        <v>32.0</v>
      </c>
      <c r="B37" s="30" t="s">
        <v>42</v>
      </c>
      <c r="C37" s="39">
        <v>7.0</v>
      </c>
      <c r="D37" s="39">
        <v>1.0</v>
      </c>
      <c r="E37" s="40">
        <v>15.0</v>
      </c>
      <c r="F37" s="39">
        <v>8.0</v>
      </c>
      <c r="G37" s="40">
        <v>15.0</v>
      </c>
      <c r="H37" s="39">
        <f t="shared" si="1"/>
        <v>100</v>
      </c>
      <c r="I37" s="82">
        <f t="shared" si="2"/>
        <v>100</v>
      </c>
      <c r="J37" s="39">
        <v>7.0</v>
      </c>
      <c r="K37" s="39">
        <v>3.0</v>
      </c>
      <c r="L37" s="40">
        <v>15.0</v>
      </c>
      <c r="M37" s="39">
        <f t="shared" si="3"/>
        <v>18</v>
      </c>
      <c r="N37" s="82">
        <f t="shared" si="39"/>
        <v>30</v>
      </c>
      <c r="O37" s="39">
        <f t="shared" si="4"/>
        <v>100</v>
      </c>
      <c r="P37" s="39">
        <f t="shared" si="47"/>
        <v>100</v>
      </c>
      <c r="Q37" s="141">
        <v>9.0</v>
      </c>
      <c r="R37" s="141">
        <v>4.0</v>
      </c>
      <c r="S37" s="40">
        <v>15.0</v>
      </c>
      <c r="T37" s="39">
        <f t="shared" si="5"/>
        <v>31</v>
      </c>
      <c r="U37" s="82">
        <f t="shared" si="41"/>
        <v>45</v>
      </c>
      <c r="V37" s="39">
        <f t="shared" si="6"/>
        <v>91.17647059</v>
      </c>
      <c r="W37" s="82">
        <f t="shared" si="48"/>
        <v>100</v>
      </c>
      <c r="X37" s="40">
        <v>13.0</v>
      </c>
      <c r="Y37" s="40">
        <v>4.0</v>
      </c>
      <c r="Z37" s="40">
        <v>9.0</v>
      </c>
      <c r="AA37" s="82">
        <f t="shared" si="7"/>
        <v>48</v>
      </c>
      <c r="AB37" s="82">
        <f t="shared" si="43"/>
        <v>54</v>
      </c>
      <c r="AC37" s="82">
        <f t="shared" si="8"/>
        <v>94.11764706</v>
      </c>
      <c r="AD37" s="82">
        <f t="shared" si="49"/>
        <v>100</v>
      </c>
      <c r="AE37" s="40">
        <v>13.0</v>
      </c>
      <c r="AF37" s="40">
        <v>2.0</v>
      </c>
      <c r="AG37" s="40">
        <v>12.0</v>
      </c>
      <c r="AH37" s="40">
        <f t="shared" si="9"/>
        <v>63</v>
      </c>
      <c r="AI37" s="82">
        <f t="shared" si="45"/>
        <v>66</v>
      </c>
      <c r="AJ37" s="142">
        <f t="shared" si="10"/>
        <v>92.64705882</v>
      </c>
      <c r="AK37" s="83">
        <f t="shared" si="50"/>
        <v>100</v>
      </c>
      <c r="AL37" s="142">
        <v>10.0</v>
      </c>
      <c r="AM37" s="142">
        <v>2.0</v>
      </c>
      <c r="AN37" s="142">
        <v>11.0</v>
      </c>
      <c r="AO37" s="142">
        <f t="shared" si="11"/>
        <v>75</v>
      </c>
      <c r="AP37" s="142">
        <f t="shared" si="12"/>
        <v>77</v>
      </c>
      <c r="AQ37" s="142">
        <f t="shared" si="13"/>
        <v>92.59259259</v>
      </c>
      <c r="AR37" s="142">
        <f t="shared" si="14"/>
        <v>96.25</v>
      </c>
      <c r="AS37" s="142">
        <v>11.0</v>
      </c>
      <c r="AT37" s="142">
        <v>4.0</v>
      </c>
      <c r="AU37" s="142">
        <v>15.0</v>
      </c>
      <c r="AV37" s="142">
        <f t="shared" si="15"/>
        <v>90</v>
      </c>
      <c r="AW37" s="142">
        <f t="shared" si="16"/>
        <v>92</v>
      </c>
      <c r="AX37" s="142">
        <f t="shared" si="17"/>
        <v>93.75</v>
      </c>
      <c r="AY37" s="142">
        <f t="shared" si="18"/>
        <v>96.84210526</v>
      </c>
      <c r="AZ37" s="142">
        <v>9.0</v>
      </c>
      <c r="BA37" s="142">
        <v>4.0</v>
      </c>
      <c r="BB37" s="142">
        <v>12.0</v>
      </c>
      <c r="BC37" s="142">
        <f t="shared" si="19"/>
        <v>103</v>
      </c>
      <c r="BD37" s="142">
        <f t="shared" si="20"/>
        <v>104</v>
      </c>
      <c r="BE37" s="142">
        <f t="shared" si="21"/>
        <v>94.49541284</v>
      </c>
      <c r="BF37" s="142">
        <f t="shared" si="22"/>
        <v>97.19626168</v>
      </c>
      <c r="BG37" s="142">
        <v>9.0</v>
      </c>
      <c r="BH37" s="142">
        <v>3.0</v>
      </c>
      <c r="BI37" s="142">
        <v>9.0</v>
      </c>
      <c r="BJ37" s="142">
        <f t="shared" si="23"/>
        <v>115</v>
      </c>
      <c r="BK37" s="142">
        <f t="shared" si="24"/>
        <v>113</v>
      </c>
      <c r="BL37" s="142">
        <f t="shared" si="25"/>
        <v>95.04132231</v>
      </c>
      <c r="BM37" s="142">
        <f t="shared" si="26"/>
        <v>97.4137931</v>
      </c>
      <c r="BN37" s="142">
        <v>10.0</v>
      </c>
      <c r="BO37" s="142">
        <v>4.0</v>
      </c>
      <c r="BP37" s="142">
        <v>14.0</v>
      </c>
      <c r="BQ37" s="142">
        <f t="shared" si="27"/>
        <v>129</v>
      </c>
      <c r="BR37" s="142">
        <f t="shared" si="28"/>
        <v>127</v>
      </c>
      <c r="BS37" s="142">
        <f t="shared" si="29"/>
        <v>93.47826087</v>
      </c>
      <c r="BT37" s="142">
        <f t="shared" si="30"/>
        <v>96.21212121</v>
      </c>
      <c r="BU37" s="142">
        <v>7.0</v>
      </c>
      <c r="BV37" s="142">
        <v>4.0</v>
      </c>
      <c r="BW37" s="142">
        <v>18.0</v>
      </c>
      <c r="BX37" s="142">
        <f t="shared" si="31"/>
        <v>140</v>
      </c>
      <c r="BY37" s="142">
        <f t="shared" si="32"/>
        <v>145</v>
      </c>
      <c r="BZ37" s="142">
        <f t="shared" si="33"/>
        <v>92.71523179</v>
      </c>
      <c r="CA37" s="142">
        <f t="shared" si="34"/>
        <v>94.15584416</v>
      </c>
      <c r="CB37" s="142">
        <v>7.0</v>
      </c>
      <c r="CC37" s="142">
        <v>2.0</v>
      </c>
      <c r="CD37" s="142">
        <v>10.0</v>
      </c>
      <c r="CE37" s="142">
        <f t="shared" si="35"/>
        <v>149</v>
      </c>
      <c r="CF37" s="142">
        <f t="shared" si="36"/>
        <v>155</v>
      </c>
      <c r="CG37" s="142">
        <f t="shared" si="37"/>
        <v>91.97530864</v>
      </c>
      <c r="CH37" s="142">
        <f t="shared" si="38"/>
        <v>94.51219512</v>
      </c>
      <c r="CI37" s="142"/>
      <c r="CJ37" s="142"/>
      <c r="CK37" s="142"/>
      <c r="CL37" s="142"/>
      <c r="CM37" s="142"/>
      <c r="CN37" s="142"/>
      <c r="CO37" s="142"/>
      <c r="CP37" s="142"/>
      <c r="CQ37" s="142"/>
      <c r="CR37" s="142"/>
      <c r="CS37" s="142"/>
      <c r="CT37" s="142"/>
      <c r="CU37" s="142"/>
      <c r="CV37" s="142"/>
    </row>
    <row r="38" ht="15.75" customHeight="1">
      <c r="A38" s="29">
        <v>33.0</v>
      </c>
      <c r="B38" s="30" t="s">
        <v>43</v>
      </c>
      <c r="C38" s="39">
        <v>6.0</v>
      </c>
      <c r="D38" s="39">
        <v>1.0</v>
      </c>
      <c r="E38" s="40">
        <v>15.0</v>
      </c>
      <c r="F38" s="39">
        <v>7.0</v>
      </c>
      <c r="G38" s="40">
        <v>15.0</v>
      </c>
      <c r="H38" s="39">
        <f t="shared" si="1"/>
        <v>87.5</v>
      </c>
      <c r="I38" s="82">
        <f t="shared" si="2"/>
        <v>100</v>
      </c>
      <c r="J38" s="39">
        <v>6.0</v>
      </c>
      <c r="K38" s="39">
        <v>3.0</v>
      </c>
      <c r="L38" s="40">
        <v>15.0</v>
      </c>
      <c r="M38" s="39">
        <f t="shared" si="3"/>
        <v>16</v>
      </c>
      <c r="N38" s="82">
        <f t="shared" si="39"/>
        <v>30</v>
      </c>
      <c r="O38" s="39">
        <f t="shared" si="4"/>
        <v>88.88888889</v>
      </c>
      <c r="P38" s="39">
        <f t="shared" si="47"/>
        <v>100</v>
      </c>
      <c r="Q38" s="141">
        <v>11.0</v>
      </c>
      <c r="R38" s="141">
        <v>4.0</v>
      </c>
      <c r="S38" s="40">
        <v>15.0</v>
      </c>
      <c r="T38" s="39">
        <f t="shared" si="5"/>
        <v>31</v>
      </c>
      <c r="U38" s="82">
        <f t="shared" si="41"/>
        <v>45</v>
      </c>
      <c r="V38" s="39">
        <f t="shared" si="6"/>
        <v>91.17647059</v>
      </c>
      <c r="W38" s="82">
        <f t="shared" si="48"/>
        <v>100</v>
      </c>
      <c r="X38" s="40">
        <v>11.0</v>
      </c>
      <c r="Y38" s="40">
        <v>4.0</v>
      </c>
      <c r="Z38" s="40">
        <v>9.0</v>
      </c>
      <c r="AA38" s="82">
        <f t="shared" si="7"/>
        <v>46</v>
      </c>
      <c r="AB38" s="82">
        <f t="shared" si="43"/>
        <v>54</v>
      </c>
      <c r="AC38" s="82">
        <f t="shared" si="8"/>
        <v>90.19607843</v>
      </c>
      <c r="AD38" s="82">
        <f t="shared" si="49"/>
        <v>100</v>
      </c>
      <c r="AE38" s="40">
        <v>13.0</v>
      </c>
      <c r="AF38" s="40">
        <v>2.0</v>
      </c>
      <c r="AG38" s="40">
        <v>12.0</v>
      </c>
      <c r="AH38" s="40">
        <f t="shared" si="9"/>
        <v>61</v>
      </c>
      <c r="AI38" s="82">
        <f t="shared" si="45"/>
        <v>66</v>
      </c>
      <c r="AJ38" s="142">
        <f t="shared" si="10"/>
        <v>89.70588235</v>
      </c>
      <c r="AK38" s="83">
        <f t="shared" si="50"/>
        <v>100</v>
      </c>
      <c r="AL38" s="142">
        <v>10.0</v>
      </c>
      <c r="AM38" s="142">
        <v>2.0</v>
      </c>
      <c r="AN38" s="142">
        <v>11.0</v>
      </c>
      <c r="AO38" s="142">
        <f t="shared" si="11"/>
        <v>73</v>
      </c>
      <c r="AP38" s="142">
        <f t="shared" si="12"/>
        <v>77</v>
      </c>
      <c r="AQ38" s="142">
        <f t="shared" si="13"/>
        <v>90.12345679</v>
      </c>
      <c r="AR38" s="142">
        <f t="shared" si="14"/>
        <v>96.25</v>
      </c>
      <c r="AS38" s="142">
        <v>9.0</v>
      </c>
      <c r="AT38" s="142">
        <v>4.0</v>
      </c>
      <c r="AU38" s="142">
        <v>12.0</v>
      </c>
      <c r="AV38" s="142">
        <f t="shared" si="15"/>
        <v>86</v>
      </c>
      <c r="AW38" s="142">
        <f t="shared" si="16"/>
        <v>89</v>
      </c>
      <c r="AX38" s="142">
        <f t="shared" si="17"/>
        <v>89.58333333</v>
      </c>
      <c r="AY38" s="142">
        <f t="shared" si="18"/>
        <v>93.68421053</v>
      </c>
      <c r="AZ38" s="142">
        <v>5.0</v>
      </c>
      <c r="BA38" s="142">
        <v>3.0</v>
      </c>
      <c r="BB38" s="142">
        <v>8.0</v>
      </c>
      <c r="BC38" s="142">
        <f t="shared" si="19"/>
        <v>94</v>
      </c>
      <c r="BD38" s="142">
        <f t="shared" si="20"/>
        <v>97</v>
      </c>
      <c r="BE38" s="142">
        <f t="shared" si="21"/>
        <v>86.23853211</v>
      </c>
      <c r="BF38" s="142">
        <f t="shared" si="22"/>
        <v>90.65420561</v>
      </c>
      <c r="BG38" s="142">
        <v>8.0</v>
      </c>
      <c r="BH38" s="142">
        <v>3.0</v>
      </c>
      <c r="BI38" s="142">
        <v>9.0</v>
      </c>
      <c r="BJ38" s="142">
        <f t="shared" si="23"/>
        <v>105</v>
      </c>
      <c r="BK38" s="142">
        <f t="shared" si="24"/>
        <v>106</v>
      </c>
      <c r="BL38" s="142">
        <f t="shared" si="25"/>
        <v>86.7768595</v>
      </c>
      <c r="BM38" s="142">
        <f t="shared" si="26"/>
        <v>91.37931034</v>
      </c>
      <c r="BN38" s="142">
        <v>12.0</v>
      </c>
      <c r="BO38" s="142">
        <v>5.0</v>
      </c>
      <c r="BP38" s="142">
        <v>14.0</v>
      </c>
      <c r="BQ38" s="142">
        <f t="shared" si="27"/>
        <v>122</v>
      </c>
      <c r="BR38" s="142">
        <f t="shared" si="28"/>
        <v>120</v>
      </c>
      <c r="BS38" s="142">
        <f t="shared" si="29"/>
        <v>88.4057971</v>
      </c>
      <c r="BT38" s="142">
        <f t="shared" si="30"/>
        <v>90.90909091</v>
      </c>
      <c r="BU38" s="142">
        <v>8.0</v>
      </c>
      <c r="BV38" s="142">
        <v>4.0</v>
      </c>
      <c r="BW38" s="142">
        <v>22.0</v>
      </c>
      <c r="BX38" s="142">
        <f t="shared" si="31"/>
        <v>134</v>
      </c>
      <c r="BY38" s="142">
        <f t="shared" si="32"/>
        <v>142</v>
      </c>
      <c r="BZ38" s="142">
        <f t="shared" si="33"/>
        <v>88.74172185</v>
      </c>
      <c r="CA38" s="142">
        <f t="shared" si="34"/>
        <v>92.20779221</v>
      </c>
      <c r="CB38" s="142">
        <v>7.0</v>
      </c>
      <c r="CC38" s="142">
        <v>2.0</v>
      </c>
      <c r="CD38" s="142">
        <v>10.0</v>
      </c>
      <c r="CE38" s="142">
        <f t="shared" si="35"/>
        <v>143</v>
      </c>
      <c r="CF38" s="142">
        <f t="shared" si="36"/>
        <v>152</v>
      </c>
      <c r="CG38" s="142">
        <f t="shared" si="37"/>
        <v>88.27160494</v>
      </c>
      <c r="CH38" s="142">
        <f t="shared" si="38"/>
        <v>92.68292683</v>
      </c>
      <c r="CI38" s="142"/>
      <c r="CJ38" s="142"/>
      <c r="CK38" s="142"/>
      <c r="CL38" s="142"/>
      <c r="CM38" s="142"/>
      <c r="CN38" s="142"/>
      <c r="CO38" s="142"/>
      <c r="CP38" s="142"/>
      <c r="CQ38" s="142"/>
      <c r="CR38" s="142"/>
      <c r="CS38" s="142"/>
      <c r="CT38" s="142"/>
      <c r="CU38" s="142"/>
      <c r="CV38" s="142"/>
    </row>
    <row r="39" ht="15.75" customHeight="1">
      <c r="A39" s="29">
        <v>34.0</v>
      </c>
      <c r="B39" s="30" t="s">
        <v>44</v>
      </c>
      <c r="C39" s="39">
        <v>4.0</v>
      </c>
      <c r="D39" s="39">
        <v>1.0</v>
      </c>
      <c r="E39" s="40">
        <v>7.0</v>
      </c>
      <c r="F39" s="39">
        <v>5.0</v>
      </c>
      <c r="G39" s="40">
        <v>7.0</v>
      </c>
      <c r="H39" s="39">
        <f t="shared" si="1"/>
        <v>62.5</v>
      </c>
      <c r="I39" s="82">
        <f t="shared" si="2"/>
        <v>46.66666667</v>
      </c>
      <c r="J39" s="39">
        <v>7.0</v>
      </c>
      <c r="K39" s="39">
        <v>3.0</v>
      </c>
      <c r="L39" s="40">
        <v>11.0</v>
      </c>
      <c r="M39" s="39">
        <f t="shared" si="3"/>
        <v>15</v>
      </c>
      <c r="N39" s="82">
        <f t="shared" si="39"/>
        <v>18</v>
      </c>
      <c r="O39" s="39">
        <f t="shared" si="4"/>
        <v>83.33333333</v>
      </c>
      <c r="P39" s="39">
        <f t="shared" si="47"/>
        <v>60</v>
      </c>
      <c r="Q39" s="141">
        <v>11.0</v>
      </c>
      <c r="R39" s="141">
        <v>5.0</v>
      </c>
      <c r="S39" s="40">
        <v>15.0</v>
      </c>
      <c r="T39" s="39">
        <f t="shared" si="5"/>
        <v>31</v>
      </c>
      <c r="U39" s="82">
        <f t="shared" si="41"/>
        <v>33</v>
      </c>
      <c r="V39" s="39">
        <f t="shared" si="6"/>
        <v>91.17647059</v>
      </c>
      <c r="W39" s="82">
        <f t="shared" si="48"/>
        <v>73.33333333</v>
      </c>
      <c r="X39" s="40">
        <v>13.0</v>
      </c>
      <c r="Y39" s="40">
        <v>4.0</v>
      </c>
      <c r="Z39" s="40">
        <v>9.0</v>
      </c>
      <c r="AA39" s="82">
        <f t="shared" si="7"/>
        <v>48</v>
      </c>
      <c r="AB39" s="82">
        <f t="shared" si="43"/>
        <v>42</v>
      </c>
      <c r="AC39" s="82">
        <f t="shared" si="8"/>
        <v>94.11764706</v>
      </c>
      <c r="AD39" s="82">
        <f t="shared" si="49"/>
        <v>77.77777778</v>
      </c>
      <c r="AE39" s="40">
        <v>13.0</v>
      </c>
      <c r="AF39" s="40">
        <v>3.0</v>
      </c>
      <c r="AG39" s="40">
        <v>12.0</v>
      </c>
      <c r="AH39" s="40">
        <f t="shared" si="9"/>
        <v>64</v>
      </c>
      <c r="AI39" s="82">
        <f t="shared" si="45"/>
        <v>54</v>
      </c>
      <c r="AJ39" s="142">
        <f t="shared" si="10"/>
        <v>94.11764706</v>
      </c>
      <c r="AK39" s="83">
        <f t="shared" si="50"/>
        <v>81.81818182</v>
      </c>
      <c r="AL39" s="142">
        <v>10.0</v>
      </c>
      <c r="AM39" s="142">
        <v>3.0</v>
      </c>
      <c r="AN39" s="142">
        <v>11.0</v>
      </c>
      <c r="AO39" s="142">
        <f t="shared" si="11"/>
        <v>77</v>
      </c>
      <c r="AP39" s="142">
        <f t="shared" si="12"/>
        <v>65</v>
      </c>
      <c r="AQ39" s="142">
        <f t="shared" si="13"/>
        <v>95.0617284</v>
      </c>
      <c r="AR39" s="142">
        <f t="shared" si="14"/>
        <v>81.25</v>
      </c>
      <c r="AS39" s="142">
        <v>10.0</v>
      </c>
      <c r="AT39" s="142">
        <v>4.0</v>
      </c>
      <c r="AU39" s="142">
        <v>12.0</v>
      </c>
      <c r="AV39" s="142">
        <f t="shared" si="15"/>
        <v>91</v>
      </c>
      <c r="AW39" s="142">
        <f t="shared" si="16"/>
        <v>77</v>
      </c>
      <c r="AX39" s="142">
        <f t="shared" si="17"/>
        <v>94.79166667</v>
      </c>
      <c r="AY39" s="142">
        <f t="shared" si="18"/>
        <v>81.05263158</v>
      </c>
      <c r="AZ39" s="142">
        <v>9.0</v>
      </c>
      <c r="BA39" s="142">
        <v>4.0</v>
      </c>
      <c r="BB39" s="142">
        <v>12.0</v>
      </c>
      <c r="BC39" s="142">
        <f t="shared" si="19"/>
        <v>104</v>
      </c>
      <c r="BD39" s="142">
        <f t="shared" si="20"/>
        <v>89</v>
      </c>
      <c r="BE39" s="142">
        <f t="shared" si="21"/>
        <v>95.41284404</v>
      </c>
      <c r="BF39" s="142">
        <f t="shared" si="22"/>
        <v>83.17757009</v>
      </c>
      <c r="BG39" s="142">
        <v>9.0</v>
      </c>
      <c r="BH39" s="142">
        <v>3.0</v>
      </c>
      <c r="BI39" s="142">
        <v>7.0</v>
      </c>
      <c r="BJ39" s="142">
        <f t="shared" si="23"/>
        <v>116</v>
      </c>
      <c r="BK39" s="142">
        <f t="shared" si="24"/>
        <v>96</v>
      </c>
      <c r="BL39" s="142">
        <f t="shared" si="25"/>
        <v>95.8677686</v>
      </c>
      <c r="BM39" s="142">
        <f t="shared" si="26"/>
        <v>82.75862069</v>
      </c>
      <c r="BN39" s="142">
        <v>12.0</v>
      </c>
      <c r="BO39" s="142">
        <v>5.0</v>
      </c>
      <c r="BP39" s="142">
        <v>16.0</v>
      </c>
      <c r="BQ39" s="142">
        <f t="shared" si="27"/>
        <v>133</v>
      </c>
      <c r="BR39" s="142">
        <f t="shared" si="28"/>
        <v>112</v>
      </c>
      <c r="BS39" s="142">
        <f t="shared" si="29"/>
        <v>96.37681159</v>
      </c>
      <c r="BT39" s="142">
        <f t="shared" si="30"/>
        <v>84.84848485</v>
      </c>
      <c r="BU39" s="142">
        <v>8.0</v>
      </c>
      <c r="BV39" s="142">
        <v>5.0</v>
      </c>
      <c r="BW39" s="142">
        <v>22.0</v>
      </c>
      <c r="BX39" s="142">
        <f t="shared" si="31"/>
        <v>146</v>
      </c>
      <c r="BY39" s="142">
        <f t="shared" si="32"/>
        <v>134</v>
      </c>
      <c r="BZ39" s="142">
        <f t="shared" si="33"/>
        <v>96.68874172</v>
      </c>
      <c r="CA39" s="142">
        <f t="shared" si="34"/>
        <v>87.01298701</v>
      </c>
      <c r="CB39" s="142">
        <v>8.0</v>
      </c>
      <c r="CC39" s="142">
        <v>3.0</v>
      </c>
      <c r="CD39" s="142">
        <v>10.0</v>
      </c>
      <c r="CE39" s="142">
        <f t="shared" si="35"/>
        <v>157</v>
      </c>
      <c r="CF39" s="142">
        <f t="shared" si="36"/>
        <v>144</v>
      </c>
      <c r="CG39" s="142">
        <f t="shared" si="37"/>
        <v>96.91358025</v>
      </c>
      <c r="CH39" s="142">
        <f t="shared" si="38"/>
        <v>87.80487805</v>
      </c>
      <c r="CI39" s="142"/>
      <c r="CJ39" s="142"/>
      <c r="CK39" s="142"/>
      <c r="CL39" s="142"/>
      <c r="CM39" s="142"/>
      <c r="CN39" s="142"/>
      <c r="CO39" s="142"/>
      <c r="CP39" s="142"/>
      <c r="CQ39" s="142"/>
      <c r="CR39" s="142"/>
      <c r="CS39" s="142"/>
      <c r="CT39" s="142"/>
      <c r="CU39" s="142"/>
      <c r="CV39" s="142"/>
    </row>
    <row r="40" ht="15.75" customHeight="1">
      <c r="A40" s="29">
        <v>35.0</v>
      </c>
      <c r="B40" s="30" t="s">
        <v>45</v>
      </c>
      <c r="C40" s="39">
        <v>5.0</v>
      </c>
      <c r="D40" s="39">
        <v>1.0</v>
      </c>
      <c r="E40" s="40">
        <v>14.0</v>
      </c>
      <c r="F40" s="39">
        <v>6.0</v>
      </c>
      <c r="G40" s="40">
        <v>14.0</v>
      </c>
      <c r="H40" s="39">
        <f t="shared" si="1"/>
        <v>75</v>
      </c>
      <c r="I40" s="82">
        <f t="shared" si="2"/>
        <v>93.33333333</v>
      </c>
      <c r="J40" s="39">
        <v>7.0</v>
      </c>
      <c r="K40" s="39">
        <v>3.0</v>
      </c>
      <c r="L40" s="40">
        <v>15.0</v>
      </c>
      <c r="M40" s="39">
        <f t="shared" si="3"/>
        <v>16</v>
      </c>
      <c r="N40" s="82">
        <f t="shared" si="39"/>
        <v>29</v>
      </c>
      <c r="O40" s="39">
        <f t="shared" si="4"/>
        <v>88.88888889</v>
      </c>
      <c r="P40" s="39">
        <f t="shared" si="47"/>
        <v>96.66666667</v>
      </c>
      <c r="Q40" s="141">
        <v>10.0</v>
      </c>
      <c r="R40" s="141">
        <v>5.0</v>
      </c>
      <c r="S40" s="40">
        <v>15.0</v>
      </c>
      <c r="T40" s="39">
        <f t="shared" si="5"/>
        <v>31</v>
      </c>
      <c r="U40" s="82">
        <f t="shared" si="41"/>
        <v>44</v>
      </c>
      <c r="V40" s="39">
        <f t="shared" si="6"/>
        <v>91.17647059</v>
      </c>
      <c r="W40" s="82">
        <f t="shared" si="48"/>
        <v>97.77777778</v>
      </c>
      <c r="X40" s="40">
        <v>12.0</v>
      </c>
      <c r="Y40" s="40">
        <v>4.0</v>
      </c>
      <c r="Z40" s="40">
        <v>9.0</v>
      </c>
      <c r="AA40" s="82">
        <f t="shared" si="7"/>
        <v>47</v>
      </c>
      <c r="AB40" s="82">
        <f t="shared" si="43"/>
        <v>53</v>
      </c>
      <c r="AC40" s="82">
        <f t="shared" si="8"/>
        <v>92.15686275</v>
      </c>
      <c r="AD40" s="82">
        <f t="shared" si="49"/>
        <v>98.14814815</v>
      </c>
      <c r="AE40" s="40">
        <v>11.0</v>
      </c>
      <c r="AF40" s="40">
        <v>3.0</v>
      </c>
      <c r="AG40" s="40">
        <v>9.0</v>
      </c>
      <c r="AH40" s="40">
        <f t="shared" si="9"/>
        <v>61</v>
      </c>
      <c r="AI40" s="82">
        <f t="shared" si="45"/>
        <v>62</v>
      </c>
      <c r="AJ40" s="142">
        <f t="shared" si="10"/>
        <v>89.70588235</v>
      </c>
      <c r="AK40" s="83">
        <f t="shared" si="50"/>
        <v>93.93939394</v>
      </c>
      <c r="AL40" s="142">
        <v>9.0</v>
      </c>
      <c r="AM40" s="142">
        <v>2.0</v>
      </c>
      <c r="AN40" s="142">
        <v>9.0</v>
      </c>
      <c r="AO40" s="142">
        <f t="shared" si="11"/>
        <v>72</v>
      </c>
      <c r="AP40" s="142">
        <f t="shared" si="12"/>
        <v>71</v>
      </c>
      <c r="AQ40" s="142">
        <f t="shared" si="13"/>
        <v>88.88888889</v>
      </c>
      <c r="AR40" s="142">
        <f t="shared" si="14"/>
        <v>88.75</v>
      </c>
      <c r="AS40" s="142">
        <v>9.0</v>
      </c>
      <c r="AT40" s="142">
        <v>3.0</v>
      </c>
      <c r="AU40" s="142">
        <v>12.0</v>
      </c>
      <c r="AV40" s="142">
        <f t="shared" si="15"/>
        <v>84</v>
      </c>
      <c r="AW40" s="142">
        <f t="shared" si="16"/>
        <v>83</v>
      </c>
      <c r="AX40" s="142">
        <f t="shared" si="17"/>
        <v>87.5</v>
      </c>
      <c r="AY40" s="142">
        <f t="shared" si="18"/>
        <v>87.36842105</v>
      </c>
      <c r="AZ40" s="142">
        <v>8.0</v>
      </c>
      <c r="BA40" s="142">
        <v>4.0</v>
      </c>
      <c r="BB40" s="142">
        <v>10.0</v>
      </c>
      <c r="BC40" s="142">
        <f t="shared" si="19"/>
        <v>96</v>
      </c>
      <c r="BD40" s="142">
        <f t="shared" si="20"/>
        <v>93</v>
      </c>
      <c r="BE40" s="142">
        <f t="shared" si="21"/>
        <v>88.0733945</v>
      </c>
      <c r="BF40" s="142">
        <f t="shared" si="22"/>
        <v>86.91588785</v>
      </c>
      <c r="BG40" s="142">
        <v>8.0</v>
      </c>
      <c r="BH40" s="142">
        <v>3.0</v>
      </c>
      <c r="BI40" s="142">
        <v>9.0</v>
      </c>
      <c r="BJ40" s="142">
        <f t="shared" si="23"/>
        <v>107</v>
      </c>
      <c r="BK40" s="142">
        <f t="shared" si="24"/>
        <v>102</v>
      </c>
      <c r="BL40" s="142">
        <f t="shared" si="25"/>
        <v>88.42975207</v>
      </c>
      <c r="BM40" s="142">
        <f t="shared" si="26"/>
        <v>87.93103448</v>
      </c>
      <c r="BN40" s="142">
        <v>12.0</v>
      </c>
      <c r="BO40" s="142">
        <v>5.0</v>
      </c>
      <c r="BP40" s="142">
        <v>14.0</v>
      </c>
      <c r="BQ40" s="142">
        <f t="shared" si="27"/>
        <v>124</v>
      </c>
      <c r="BR40" s="142">
        <f t="shared" si="28"/>
        <v>116</v>
      </c>
      <c r="BS40" s="142">
        <f t="shared" si="29"/>
        <v>89.85507246</v>
      </c>
      <c r="BT40" s="142">
        <f t="shared" si="30"/>
        <v>87.87878788</v>
      </c>
      <c r="BU40" s="142">
        <v>7.0</v>
      </c>
      <c r="BV40" s="142">
        <v>5.0</v>
      </c>
      <c r="BW40" s="142">
        <v>18.0</v>
      </c>
      <c r="BX40" s="142">
        <f t="shared" si="31"/>
        <v>136</v>
      </c>
      <c r="BY40" s="142">
        <f t="shared" si="32"/>
        <v>134</v>
      </c>
      <c r="BZ40" s="142">
        <f t="shared" si="33"/>
        <v>90.06622517</v>
      </c>
      <c r="CA40" s="142">
        <f t="shared" si="34"/>
        <v>87.01298701</v>
      </c>
      <c r="CB40" s="142">
        <v>6.0</v>
      </c>
      <c r="CC40" s="142">
        <v>3.0</v>
      </c>
      <c r="CD40" s="142">
        <v>8.0</v>
      </c>
      <c r="CE40" s="142">
        <f t="shared" si="35"/>
        <v>145</v>
      </c>
      <c r="CF40" s="142">
        <f t="shared" si="36"/>
        <v>142</v>
      </c>
      <c r="CG40" s="142">
        <f t="shared" si="37"/>
        <v>89.50617284</v>
      </c>
      <c r="CH40" s="142">
        <f t="shared" si="38"/>
        <v>86.58536585</v>
      </c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  <c r="CT40" s="142"/>
      <c r="CU40" s="142"/>
      <c r="CV40" s="142"/>
    </row>
    <row r="41" ht="15.75" customHeight="1">
      <c r="A41" s="29">
        <v>36.0</v>
      </c>
      <c r="B41" s="30" t="s">
        <v>46</v>
      </c>
      <c r="C41" s="39">
        <v>7.0</v>
      </c>
      <c r="D41" s="39">
        <v>1.0</v>
      </c>
      <c r="E41" s="40">
        <v>15.0</v>
      </c>
      <c r="F41" s="39">
        <v>8.0</v>
      </c>
      <c r="G41" s="40">
        <v>15.0</v>
      </c>
      <c r="H41" s="39">
        <f t="shared" si="1"/>
        <v>100</v>
      </c>
      <c r="I41" s="82">
        <f t="shared" si="2"/>
        <v>100</v>
      </c>
      <c r="J41" s="39">
        <v>7.0</v>
      </c>
      <c r="K41" s="39">
        <v>3.0</v>
      </c>
      <c r="L41" s="40">
        <v>12.0</v>
      </c>
      <c r="M41" s="39">
        <f t="shared" si="3"/>
        <v>18</v>
      </c>
      <c r="N41" s="82">
        <f t="shared" si="39"/>
        <v>27</v>
      </c>
      <c r="O41" s="39">
        <f t="shared" si="4"/>
        <v>100</v>
      </c>
      <c r="P41" s="39">
        <f t="shared" si="47"/>
        <v>90</v>
      </c>
      <c r="Q41" s="141">
        <v>9.0</v>
      </c>
      <c r="R41" s="141">
        <v>5.0</v>
      </c>
      <c r="S41" s="40">
        <v>15.0</v>
      </c>
      <c r="T41" s="39">
        <f t="shared" si="5"/>
        <v>32</v>
      </c>
      <c r="U41" s="82">
        <f t="shared" si="41"/>
        <v>42</v>
      </c>
      <c r="V41" s="39">
        <f t="shared" si="6"/>
        <v>94.11764706</v>
      </c>
      <c r="W41" s="82">
        <f t="shared" si="48"/>
        <v>93.33333333</v>
      </c>
      <c r="X41" s="40">
        <v>10.0</v>
      </c>
      <c r="Y41" s="40">
        <v>3.0</v>
      </c>
      <c r="Z41" s="40">
        <v>9.0</v>
      </c>
      <c r="AA41" s="82">
        <f t="shared" si="7"/>
        <v>45</v>
      </c>
      <c r="AB41" s="82">
        <f t="shared" si="43"/>
        <v>51</v>
      </c>
      <c r="AC41" s="82">
        <f t="shared" si="8"/>
        <v>88.23529412</v>
      </c>
      <c r="AD41" s="82">
        <f t="shared" si="49"/>
        <v>94.44444444</v>
      </c>
      <c r="AE41" s="40">
        <v>11.0</v>
      </c>
      <c r="AF41" s="40">
        <v>3.0</v>
      </c>
      <c r="AG41" s="40">
        <v>6.0</v>
      </c>
      <c r="AH41" s="40">
        <f t="shared" si="9"/>
        <v>59</v>
      </c>
      <c r="AI41" s="82">
        <f t="shared" si="45"/>
        <v>57</v>
      </c>
      <c r="AJ41" s="142">
        <f t="shared" si="10"/>
        <v>86.76470588</v>
      </c>
      <c r="AK41" s="83">
        <f t="shared" si="50"/>
        <v>86.36363636</v>
      </c>
      <c r="AL41" s="142">
        <v>10.0</v>
      </c>
      <c r="AM41" s="142">
        <v>2.0</v>
      </c>
      <c r="AN41" s="142">
        <v>11.0</v>
      </c>
      <c r="AO41" s="142">
        <f t="shared" si="11"/>
        <v>71</v>
      </c>
      <c r="AP41" s="142">
        <f t="shared" si="12"/>
        <v>68</v>
      </c>
      <c r="AQ41" s="142">
        <f t="shared" si="13"/>
        <v>87.65432099</v>
      </c>
      <c r="AR41" s="142">
        <f t="shared" si="14"/>
        <v>85</v>
      </c>
      <c r="AS41" s="142">
        <v>9.0</v>
      </c>
      <c r="AT41" s="142">
        <v>4.0</v>
      </c>
      <c r="AU41" s="142">
        <v>12.0</v>
      </c>
      <c r="AV41" s="142">
        <f t="shared" si="15"/>
        <v>84</v>
      </c>
      <c r="AW41" s="142">
        <f t="shared" si="16"/>
        <v>80</v>
      </c>
      <c r="AX41" s="142">
        <f t="shared" si="17"/>
        <v>87.5</v>
      </c>
      <c r="AY41" s="142">
        <f t="shared" si="18"/>
        <v>84.21052632</v>
      </c>
      <c r="AZ41" s="142">
        <v>9.0</v>
      </c>
      <c r="BA41" s="142">
        <v>4.0</v>
      </c>
      <c r="BB41" s="142">
        <v>12.0</v>
      </c>
      <c r="BC41" s="142">
        <f t="shared" si="19"/>
        <v>97</v>
      </c>
      <c r="BD41" s="142">
        <f t="shared" si="20"/>
        <v>92</v>
      </c>
      <c r="BE41" s="142">
        <f t="shared" si="21"/>
        <v>88.99082569</v>
      </c>
      <c r="BF41" s="142">
        <f t="shared" si="22"/>
        <v>85.98130841</v>
      </c>
      <c r="BG41" s="142">
        <v>9.0</v>
      </c>
      <c r="BH41" s="142">
        <v>3.0</v>
      </c>
      <c r="BI41" s="142">
        <v>9.0</v>
      </c>
      <c r="BJ41" s="142">
        <f t="shared" si="23"/>
        <v>109</v>
      </c>
      <c r="BK41" s="142">
        <f t="shared" si="24"/>
        <v>101</v>
      </c>
      <c r="BL41" s="142">
        <f t="shared" si="25"/>
        <v>90.08264463</v>
      </c>
      <c r="BM41" s="142">
        <f t="shared" si="26"/>
        <v>87.06896552</v>
      </c>
      <c r="BN41" s="142">
        <v>12.0</v>
      </c>
      <c r="BO41" s="142">
        <v>5.0</v>
      </c>
      <c r="BP41" s="142">
        <v>16.0</v>
      </c>
      <c r="BQ41" s="142">
        <f t="shared" si="27"/>
        <v>126</v>
      </c>
      <c r="BR41" s="142">
        <f t="shared" si="28"/>
        <v>117</v>
      </c>
      <c r="BS41" s="142">
        <f t="shared" si="29"/>
        <v>91.30434783</v>
      </c>
      <c r="BT41" s="142">
        <f t="shared" si="30"/>
        <v>88.63636364</v>
      </c>
      <c r="BU41" s="142">
        <v>7.0</v>
      </c>
      <c r="BV41" s="142">
        <v>4.0</v>
      </c>
      <c r="BW41" s="142">
        <v>20.0</v>
      </c>
      <c r="BX41" s="142">
        <f t="shared" si="31"/>
        <v>137</v>
      </c>
      <c r="BY41" s="142">
        <f t="shared" si="32"/>
        <v>137</v>
      </c>
      <c r="BZ41" s="142">
        <f t="shared" si="33"/>
        <v>90.72847682</v>
      </c>
      <c r="CA41" s="142">
        <f t="shared" si="34"/>
        <v>88.96103896</v>
      </c>
      <c r="CB41" s="142">
        <v>7.0</v>
      </c>
      <c r="CC41" s="142">
        <v>2.0</v>
      </c>
      <c r="CD41" s="142">
        <v>10.0</v>
      </c>
      <c r="CE41" s="142">
        <f t="shared" si="35"/>
        <v>146</v>
      </c>
      <c r="CF41" s="142">
        <f t="shared" si="36"/>
        <v>147</v>
      </c>
      <c r="CG41" s="142">
        <f t="shared" si="37"/>
        <v>90.12345679</v>
      </c>
      <c r="CH41" s="142">
        <f t="shared" si="38"/>
        <v>89.63414634</v>
      </c>
      <c r="CI41" s="142"/>
      <c r="CJ41" s="142"/>
      <c r="CK41" s="142"/>
      <c r="CL41" s="142"/>
      <c r="CM41" s="142"/>
      <c r="CN41" s="142"/>
      <c r="CO41" s="142"/>
      <c r="CP41" s="142"/>
      <c r="CQ41" s="142"/>
      <c r="CR41" s="142"/>
      <c r="CS41" s="142"/>
      <c r="CT41" s="142"/>
      <c r="CU41" s="142"/>
      <c r="CV41" s="142"/>
    </row>
    <row r="42" ht="15.75" customHeight="1">
      <c r="A42" s="29">
        <v>37.0</v>
      </c>
      <c r="B42" s="30" t="s">
        <v>47</v>
      </c>
      <c r="C42" s="39">
        <v>6.0</v>
      </c>
      <c r="D42" s="39">
        <v>1.0</v>
      </c>
      <c r="E42" s="40">
        <v>0.0</v>
      </c>
      <c r="F42" s="39">
        <v>7.0</v>
      </c>
      <c r="G42" s="40">
        <v>0.0</v>
      </c>
      <c r="H42" s="39">
        <f t="shared" si="1"/>
        <v>87.5</v>
      </c>
      <c r="I42" s="82">
        <f t="shared" si="2"/>
        <v>0</v>
      </c>
      <c r="J42" s="39">
        <v>6.0</v>
      </c>
      <c r="K42" s="39">
        <v>3.0</v>
      </c>
      <c r="L42" s="40">
        <v>15.0</v>
      </c>
      <c r="M42" s="39">
        <f t="shared" si="3"/>
        <v>16</v>
      </c>
      <c r="N42" s="82">
        <f t="shared" si="39"/>
        <v>15</v>
      </c>
      <c r="O42" s="39">
        <f t="shared" si="4"/>
        <v>88.88888889</v>
      </c>
      <c r="P42" s="39">
        <f t="shared" si="47"/>
        <v>50</v>
      </c>
      <c r="Q42" s="141">
        <v>11.0</v>
      </c>
      <c r="R42" s="141">
        <v>5.0</v>
      </c>
      <c r="S42" s="40">
        <v>15.0</v>
      </c>
      <c r="T42" s="39">
        <f t="shared" si="5"/>
        <v>32</v>
      </c>
      <c r="U42" s="82">
        <f t="shared" si="41"/>
        <v>30</v>
      </c>
      <c r="V42" s="39">
        <f t="shared" si="6"/>
        <v>94.11764706</v>
      </c>
      <c r="W42" s="82">
        <f t="shared" si="48"/>
        <v>66.66666667</v>
      </c>
      <c r="X42" s="40">
        <v>11.0</v>
      </c>
      <c r="Y42" s="40">
        <v>3.0</v>
      </c>
      <c r="Z42" s="40">
        <v>9.0</v>
      </c>
      <c r="AA42" s="82">
        <f t="shared" si="7"/>
        <v>46</v>
      </c>
      <c r="AB42" s="82">
        <f t="shared" si="43"/>
        <v>39</v>
      </c>
      <c r="AC42" s="82">
        <f t="shared" si="8"/>
        <v>90.19607843</v>
      </c>
      <c r="AD42" s="82">
        <f t="shared" si="49"/>
        <v>72.22222222</v>
      </c>
      <c r="AE42" s="40">
        <v>11.0</v>
      </c>
      <c r="AF42" s="40">
        <v>3.0</v>
      </c>
      <c r="AG42" s="40">
        <v>9.0</v>
      </c>
      <c r="AH42" s="40">
        <f t="shared" si="9"/>
        <v>60</v>
      </c>
      <c r="AI42" s="82">
        <f t="shared" si="45"/>
        <v>48</v>
      </c>
      <c r="AJ42" s="142">
        <f t="shared" si="10"/>
        <v>88.23529412</v>
      </c>
      <c r="AK42" s="83">
        <f t="shared" si="50"/>
        <v>72.72727273</v>
      </c>
      <c r="AL42" s="142">
        <v>10.0</v>
      </c>
      <c r="AM42" s="142">
        <v>3.0</v>
      </c>
      <c r="AN42" s="142">
        <v>11.0</v>
      </c>
      <c r="AO42" s="142">
        <f t="shared" si="11"/>
        <v>73</v>
      </c>
      <c r="AP42" s="142">
        <f t="shared" si="12"/>
        <v>59</v>
      </c>
      <c r="AQ42" s="142">
        <f t="shared" si="13"/>
        <v>90.12345679</v>
      </c>
      <c r="AR42" s="142">
        <f t="shared" si="14"/>
        <v>73.75</v>
      </c>
      <c r="AS42" s="142">
        <v>11.0</v>
      </c>
      <c r="AT42" s="142">
        <v>4.0</v>
      </c>
      <c r="AU42" s="142">
        <v>15.0</v>
      </c>
      <c r="AV42" s="142">
        <f t="shared" si="15"/>
        <v>88</v>
      </c>
      <c r="AW42" s="142">
        <f t="shared" si="16"/>
        <v>74</v>
      </c>
      <c r="AX42" s="142">
        <f t="shared" si="17"/>
        <v>91.66666667</v>
      </c>
      <c r="AY42" s="142">
        <f t="shared" si="18"/>
        <v>77.89473684</v>
      </c>
      <c r="AZ42" s="142">
        <v>9.0</v>
      </c>
      <c r="BA42" s="142">
        <v>4.0</v>
      </c>
      <c r="BB42" s="142">
        <v>12.0</v>
      </c>
      <c r="BC42" s="142">
        <f t="shared" si="19"/>
        <v>101</v>
      </c>
      <c r="BD42" s="142">
        <f t="shared" si="20"/>
        <v>86</v>
      </c>
      <c r="BE42" s="142">
        <f t="shared" si="21"/>
        <v>92.66055046</v>
      </c>
      <c r="BF42" s="142">
        <f t="shared" si="22"/>
        <v>80.37383178</v>
      </c>
      <c r="BG42" s="142">
        <v>9.0</v>
      </c>
      <c r="BH42" s="142">
        <v>3.0</v>
      </c>
      <c r="BI42" s="142">
        <v>9.0</v>
      </c>
      <c r="BJ42" s="142">
        <f t="shared" si="23"/>
        <v>113</v>
      </c>
      <c r="BK42" s="142">
        <f t="shared" si="24"/>
        <v>95</v>
      </c>
      <c r="BL42" s="142">
        <f t="shared" si="25"/>
        <v>93.38842975</v>
      </c>
      <c r="BM42" s="142">
        <f t="shared" si="26"/>
        <v>81.89655172</v>
      </c>
      <c r="BN42" s="142">
        <v>12.0</v>
      </c>
      <c r="BO42" s="142">
        <v>5.0</v>
      </c>
      <c r="BP42" s="142">
        <v>12.0</v>
      </c>
      <c r="BQ42" s="142">
        <f t="shared" si="27"/>
        <v>130</v>
      </c>
      <c r="BR42" s="142">
        <f t="shared" si="28"/>
        <v>107</v>
      </c>
      <c r="BS42" s="142">
        <f t="shared" si="29"/>
        <v>94.20289855</v>
      </c>
      <c r="BT42" s="142">
        <f t="shared" si="30"/>
        <v>81.06060606</v>
      </c>
      <c r="BU42" s="142">
        <v>8.0</v>
      </c>
      <c r="BV42" s="142">
        <v>5.0</v>
      </c>
      <c r="BW42" s="142">
        <v>22.0</v>
      </c>
      <c r="BX42" s="142">
        <f t="shared" si="31"/>
        <v>143</v>
      </c>
      <c r="BY42" s="142">
        <f t="shared" si="32"/>
        <v>129</v>
      </c>
      <c r="BZ42" s="142">
        <f t="shared" si="33"/>
        <v>94.70198675</v>
      </c>
      <c r="CA42" s="142">
        <f t="shared" si="34"/>
        <v>83.76623377</v>
      </c>
      <c r="CB42" s="142">
        <v>8.0</v>
      </c>
      <c r="CC42" s="142">
        <v>3.0</v>
      </c>
      <c r="CD42" s="142">
        <v>10.0</v>
      </c>
      <c r="CE42" s="142">
        <f t="shared" si="35"/>
        <v>154</v>
      </c>
      <c r="CF42" s="142">
        <f t="shared" si="36"/>
        <v>139</v>
      </c>
      <c r="CG42" s="142">
        <f t="shared" si="37"/>
        <v>95.0617284</v>
      </c>
      <c r="CH42" s="142">
        <f t="shared" si="38"/>
        <v>84.75609756</v>
      </c>
      <c r="CI42" s="142"/>
      <c r="CJ42" s="142"/>
      <c r="CK42" s="142"/>
      <c r="CL42" s="142"/>
      <c r="CM42" s="142"/>
      <c r="CN42" s="142"/>
      <c r="CO42" s="142"/>
      <c r="CP42" s="142"/>
      <c r="CQ42" s="142"/>
      <c r="CR42" s="142"/>
      <c r="CS42" s="142"/>
      <c r="CT42" s="142"/>
      <c r="CU42" s="142"/>
      <c r="CV42" s="142"/>
    </row>
    <row r="43" ht="15.75" customHeight="1">
      <c r="A43" s="29">
        <v>38.0</v>
      </c>
      <c r="B43" s="30" t="s">
        <v>48</v>
      </c>
      <c r="C43" s="39">
        <v>6.0</v>
      </c>
      <c r="D43" s="39">
        <v>1.0</v>
      </c>
      <c r="E43" s="40">
        <v>15.0</v>
      </c>
      <c r="F43" s="39">
        <v>7.0</v>
      </c>
      <c r="G43" s="40">
        <v>15.0</v>
      </c>
      <c r="H43" s="39">
        <f t="shared" si="1"/>
        <v>87.5</v>
      </c>
      <c r="I43" s="82">
        <f t="shared" si="2"/>
        <v>100</v>
      </c>
      <c r="J43" s="39">
        <v>6.0</v>
      </c>
      <c r="K43" s="39">
        <v>2.0</v>
      </c>
      <c r="L43" s="40">
        <v>14.0</v>
      </c>
      <c r="M43" s="39">
        <f t="shared" si="3"/>
        <v>15</v>
      </c>
      <c r="N43" s="82">
        <f t="shared" si="39"/>
        <v>29</v>
      </c>
      <c r="O43" s="39">
        <f t="shared" si="4"/>
        <v>83.33333333</v>
      </c>
      <c r="P43" s="39">
        <f t="shared" si="47"/>
        <v>96.66666667</v>
      </c>
      <c r="Q43" s="141">
        <v>11.0</v>
      </c>
      <c r="R43" s="141">
        <v>4.0</v>
      </c>
      <c r="S43" s="40">
        <v>15.0</v>
      </c>
      <c r="T43" s="39">
        <f t="shared" si="5"/>
        <v>30</v>
      </c>
      <c r="U43" s="82">
        <f t="shared" si="41"/>
        <v>44</v>
      </c>
      <c r="V43" s="39">
        <f t="shared" si="6"/>
        <v>88.23529412</v>
      </c>
      <c r="W43" s="82">
        <f t="shared" si="48"/>
        <v>97.77777778</v>
      </c>
      <c r="X43" s="40">
        <v>12.0</v>
      </c>
      <c r="Y43" s="40">
        <v>4.0</v>
      </c>
      <c r="Z43" s="40">
        <v>0.0</v>
      </c>
      <c r="AA43" s="82">
        <f t="shared" si="7"/>
        <v>46</v>
      </c>
      <c r="AB43" s="82">
        <f t="shared" si="43"/>
        <v>44</v>
      </c>
      <c r="AC43" s="82">
        <f t="shared" si="8"/>
        <v>90.19607843</v>
      </c>
      <c r="AD43" s="82">
        <f t="shared" si="49"/>
        <v>81.48148148</v>
      </c>
      <c r="AE43" s="40">
        <v>13.0</v>
      </c>
      <c r="AF43" s="40">
        <v>3.0</v>
      </c>
      <c r="AG43" s="40">
        <v>12.0</v>
      </c>
      <c r="AH43" s="40">
        <f t="shared" si="9"/>
        <v>62</v>
      </c>
      <c r="AI43" s="82">
        <f t="shared" si="45"/>
        <v>56</v>
      </c>
      <c r="AJ43" s="142">
        <f t="shared" si="10"/>
        <v>91.17647059</v>
      </c>
      <c r="AK43" s="83">
        <f t="shared" si="50"/>
        <v>84.84848485</v>
      </c>
      <c r="AL43" s="142">
        <v>9.0</v>
      </c>
      <c r="AM43" s="142">
        <v>2.0</v>
      </c>
      <c r="AN43" s="142">
        <v>11.0</v>
      </c>
      <c r="AO43" s="142">
        <f t="shared" si="11"/>
        <v>73</v>
      </c>
      <c r="AP43" s="142">
        <f t="shared" si="12"/>
        <v>67</v>
      </c>
      <c r="AQ43" s="142">
        <f t="shared" si="13"/>
        <v>90.12345679</v>
      </c>
      <c r="AR43" s="142">
        <f t="shared" si="14"/>
        <v>83.75</v>
      </c>
      <c r="AS43" s="142">
        <v>11.0</v>
      </c>
      <c r="AT43" s="142">
        <v>4.0</v>
      </c>
      <c r="AU43" s="142">
        <v>12.0</v>
      </c>
      <c r="AV43" s="142">
        <f t="shared" si="15"/>
        <v>88</v>
      </c>
      <c r="AW43" s="142">
        <f t="shared" si="16"/>
        <v>79</v>
      </c>
      <c r="AX43" s="142">
        <f t="shared" si="17"/>
        <v>91.66666667</v>
      </c>
      <c r="AY43" s="142">
        <f t="shared" si="18"/>
        <v>83.15789474</v>
      </c>
      <c r="AZ43" s="142">
        <v>9.0</v>
      </c>
      <c r="BA43" s="142">
        <v>4.0</v>
      </c>
      <c r="BB43" s="142">
        <v>12.0</v>
      </c>
      <c r="BC43" s="142">
        <f t="shared" si="19"/>
        <v>101</v>
      </c>
      <c r="BD43" s="142">
        <f t="shared" si="20"/>
        <v>91</v>
      </c>
      <c r="BE43" s="142">
        <f t="shared" si="21"/>
        <v>92.66055046</v>
      </c>
      <c r="BF43" s="142">
        <f t="shared" si="22"/>
        <v>85.04672897</v>
      </c>
      <c r="BG43" s="142">
        <v>8.0</v>
      </c>
      <c r="BH43" s="142">
        <v>3.0</v>
      </c>
      <c r="BI43" s="142">
        <v>8.0</v>
      </c>
      <c r="BJ43" s="142">
        <f t="shared" si="23"/>
        <v>112</v>
      </c>
      <c r="BK43" s="142">
        <f t="shared" si="24"/>
        <v>99</v>
      </c>
      <c r="BL43" s="142">
        <f t="shared" si="25"/>
        <v>92.56198347</v>
      </c>
      <c r="BM43" s="142">
        <f t="shared" si="26"/>
        <v>85.34482759</v>
      </c>
      <c r="BN43" s="142">
        <v>9.0</v>
      </c>
      <c r="BO43" s="142">
        <v>4.0</v>
      </c>
      <c r="BP43" s="142">
        <v>12.0</v>
      </c>
      <c r="BQ43" s="142">
        <f t="shared" si="27"/>
        <v>125</v>
      </c>
      <c r="BR43" s="142">
        <f t="shared" si="28"/>
        <v>111</v>
      </c>
      <c r="BS43" s="142">
        <f t="shared" si="29"/>
        <v>90.57971014</v>
      </c>
      <c r="BT43" s="142">
        <f t="shared" si="30"/>
        <v>84.09090909</v>
      </c>
      <c r="BU43" s="142">
        <v>7.0</v>
      </c>
      <c r="BV43" s="142">
        <v>5.0</v>
      </c>
      <c r="BW43" s="142">
        <v>18.0</v>
      </c>
      <c r="BX43" s="142">
        <f t="shared" si="31"/>
        <v>137</v>
      </c>
      <c r="BY43" s="142">
        <f t="shared" si="32"/>
        <v>129</v>
      </c>
      <c r="BZ43" s="142">
        <f t="shared" si="33"/>
        <v>90.72847682</v>
      </c>
      <c r="CA43" s="142">
        <f t="shared" si="34"/>
        <v>83.76623377</v>
      </c>
      <c r="CB43" s="142">
        <v>7.0</v>
      </c>
      <c r="CC43" s="142">
        <v>3.0</v>
      </c>
      <c r="CD43" s="142">
        <v>10.0</v>
      </c>
      <c r="CE43" s="142">
        <f t="shared" si="35"/>
        <v>147</v>
      </c>
      <c r="CF43" s="142">
        <f t="shared" si="36"/>
        <v>139</v>
      </c>
      <c r="CG43" s="142">
        <f t="shared" si="37"/>
        <v>90.74074074</v>
      </c>
      <c r="CH43" s="142">
        <f t="shared" si="38"/>
        <v>84.75609756</v>
      </c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</row>
    <row r="44" ht="15.75" customHeight="1">
      <c r="A44" s="29">
        <v>39.0</v>
      </c>
      <c r="B44" s="30" t="s">
        <v>49</v>
      </c>
      <c r="C44" s="39">
        <v>6.0</v>
      </c>
      <c r="D44" s="39">
        <v>1.0</v>
      </c>
      <c r="E44" s="40">
        <v>13.0</v>
      </c>
      <c r="F44" s="39">
        <v>7.0</v>
      </c>
      <c r="G44" s="40">
        <v>13.0</v>
      </c>
      <c r="H44" s="39">
        <f t="shared" si="1"/>
        <v>87.5</v>
      </c>
      <c r="I44" s="82">
        <f t="shared" si="2"/>
        <v>86.66666667</v>
      </c>
      <c r="J44" s="39">
        <v>6.0</v>
      </c>
      <c r="K44" s="39">
        <v>3.0</v>
      </c>
      <c r="L44" s="40">
        <v>15.0</v>
      </c>
      <c r="M44" s="39">
        <f t="shared" si="3"/>
        <v>16</v>
      </c>
      <c r="N44" s="82">
        <f t="shared" si="39"/>
        <v>28</v>
      </c>
      <c r="O44" s="39">
        <f t="shared" si="4"/>
        <v>88.88888889</v>
      </c>
      <c r="P44" s="39">
        <f t="shared" si="47"/>
        <v>93.33333333</v>
      </c>
      <c r="Q44" s="141">
        <v>9.0</v>
      </c>
      <c r="R44" s="141">
        <v>4.0</v>
      </c>
      <c r="S44" s="40">
        <v>15.0</v>
      </c>
      <c r="T44" s="39">
        <f t="shared" si="5"/>
        <v>29</v>
      </c>
      <c r="U44" s="82">
        <f t="shared" si="41"/>
        <v>43</v>
      </c>
      <c r="V44" s="39">
        <f t="shared" si="6"/>
        <v>85.29411765</v>
      </c>
      <c r="W44" s="82">
        <f t="shared" si="48"/>
        <v>95.55555556</v>
      </c>
      <c r="X44" s="40">
        <v>11.0</v>
      </c>
      <c r="Y44" s="40">
        <v>4.0</v>
      </c>
      <c r="Z44" s="40">
        <v>9.0</v>
      </c>
      <c r="AA44" s="82">
        <f t="shared" si="7"/>
        <v>44</v>
      </c>
      <c r="AB44" s="82">
        <f t="shared" si="43"/>
        <v>52</v>
      </c>
      <c r="AC44" s="82">
        <f t="shared" si="8"/>
        <v>86.2745098</v>
      </c>
      <c r="AD44" s="82">
        <f t="shared" si="49"/>
        <v>96.2962963</v>
      </c>
      <c r="AE44" s="40">
        <v>13.0</v>
      </c>
      <c r="AF44" s="40">
        <v>2.0</v>
      </c>
      <c r="AG44" s="40">
        <v>12.0</v>
      </c>
      <c r="AH44" s="40">
        <f t="shared" si="9"/>
        <v>59</v>
      </c>
      <c r="AI44" s="82">
        <f t="shared" si="45"/>
        <v>64</v>
      </c>
      <c r="AJ44" s="142">
        <f t="shared" si="10"/>
        <v>86.76470588</v>
      </c>
      <c r="AK44" s="83">
        <f t="shared" si="50"/>
        <v>96.96969697</v>
      </c>
      <c r="AL44" s="142">
        <v>9.0</v>
      </c>
      <c r="AM44" s="142">
        <v>3.0</v>
      </c>
      <c r="AN44" s="142">
        <v>11.0</v>
      </c>
      <c r="AO44" s="142">
        <f t="shared" si="11"/>
        <v>71</v>
      </c>
      <c r="AP44" s="142">
        <f t="shared" si="12"/>
        <v>75</v>
      </c>
      <c r="AQ44" s="142">
        <f t="shared" si="13"/>
        <v>87.65432099</v>
      </c>
      <c r="AR44" s="142">
        <f t="shared" si="14"/>
        <v>93.75</v>
      </c>
      <c r="AS44" s="142">
        <v>11.0</v>
      </c>
      <c r="AT44" s="142">
        <v>4.0</v>
      </c>
      <c r="AU44" s="142">
        <v>12.0</v>
      </c>
      <c r="AV44" s="142">
        <f t="shared" si="15"/>
        <v>86</v>
      </c>
      <c r="AW44" s="142">
        <f t="shared" si="16"/>
        <v>87</v>
      </c>
      <c r="AX44" s="142">
        <f t="shared" si="17"/>
        <v>89.58333333</v>
      </c>
      <c r="AY44" s="142">
        <f t="shared" si="18"/>
        <v>91.57894737</v>
      </c>
      <c r="AZ44" s="142">
        <v>9.0</v>
      </c>
      <c r="BA44" s="142">
        <v>4.0</v>
      </c>
      <c r="BB44" s="142">
        <v>12.0</v>
      </c>
      <c r="BC44" s="142">
        <f t="shared" si="19"/>
        <v>99</v>
      </c>
      <c r="BD44" s="142">
        <f t="shared" si="20"/>
        <v>99</v>
      </c>
      <c r="BE44" s="142">
        <f t="shared" si="21"/>
        <v>90.82568807</v>
      </c>
      <c r="BF44" s="142">
        <f t="shared" si="22"/>
        <v>92.52336449</v>
      </c>
      <c r="BG44" s="142">
        <v>9.0</v>
      </c>
      <c r="BH44" s="142">
        <v>3.0</v>
      </c>
      <c r="BI44" s="142">
        <v>9.0</v>
      </c>
      <c r="BJ44" s="142">
        <f t="shared" si="23"/>
        <v>111</v>
      </c>
      <c r="BK44" s="142">
        <f t="shared" si="24"/>
        <v>108</v>
      </c>
      <c r="BL44" s="142">
        <f t="shared" si="25"/>
        <v>91.73553719</v>
      </c>
      <c r="BM44" s="142">
        <f t="shared" si="26"/>
        <v>93.10344828</v>
      </c>
      <c r="BN44" s="142">
        <v>8.0</v>
      </c>
      <c r="BO44" s="142">
        <v>3.0</v>
      </c>
      <c r="BP44" s="142">
        <v>12.0</v>
      </c>
      <c r="BQ44" s="142">
        <f t="shared" si="27"/>
        <v>122</v>
      </c>
      <c r="BR44" s="142">
        <f t="shared" si="28"/>
        <v>120</v>
      </c>
      <c r="BS44" s="142">
        <f t="shared" si="29"/>
        <v>88.4057971</v>
      </c>
      <c r="BT44" s="142">
        <f t="shared" si="30"/>
        <v>90.90909091</v>
      </c>
      <c r="BU44" s="142">
        <v>8.0</v>
      </c>
      <c r="BV44" s="142">
        <v>5.0</v>
      </c>
      <c r="BW44" s="142">
        <v>23.0</v>
      </c>
      <c r="BX44" s="142">
        <f t="shared" si="31"/>
        <v>135</v>
      </c>
      <c r="BY44" s="142">
        <f t="shared" si="32"/>
        <v>143</v>
      </c>
      <c r="BZ44" s="142">
        <f t="shared" si="33"/>
        <v>89.40397351</v>
      </c>
      <c r="CA44" s="142">
        <f t="shared" si="34"/>
        <v>92.85714286</v>
      </c>
      <c r="CB44" s="142">
        <v>7.0</v>
      </c>
      <c r="CC44" s="142">
        <v>2.0</v>
      </c>
      <c r="CD44" s="142">
        <v>10.0</v>
      </c>
      <c r="CE44" s="142">
        <f t="shared" si="35"/>
        <v>144</v>
      </c>
      <c r="CF44" s="142">
        <f t="shared" si="36"/>
        <v>153</v>
      </c>
      <c r="CG44" s="142">
        <f t="shared" si="37"/>
        <v>88.88888889</v>
      </c>
      <c r="CH44" s="142">
        <f t="shared" si="38"/>
        <v>93.29268293</v>
      </c>
      <c r="CI44" s="142"/>
      <c r="CJ44" s="142"/>
      <c r="CK44" s="142"/>
      <c r="CL44" s="142"/>
      <c r="CM44" s="142"/>
      <c r="CN44" s="142"/>
      <c r="CO44" s="142"/>
      <c r="CP44" s="142"/>
      <c r="CQ44" s="142"/>
      <c r="CR44" s="142"/>
      <c r="CS44" s="142"/>
      <c r="CT44" s="142"/>
      <c r="CU44" s="142"/>
      <c r="CV44" s="142"/>
    </row>
    <row r="45" ht="15.75" customHeight="1">
      <c r="A45" s="29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B1"/>
    <mergeCell ref="A2:B2"/>
    <mergeCell ref="C3:G3"/>
    <mergeCell ref="J3:N3"/>
    <mergeCell ref="Q3:U3"/>
    <mergeCell ref="X3:AB3"/>
    <mergeCell ref="AE3:AI3"/>
  </mergeCells>
  <hyperlinks>
    <hyperlink r:id="rId1" ref="A3"/>
  </hyperlinks>
  <drawing r:id="rId2"/>
</worksheet>
</file>